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charts/style4.xml" ContentType="application/vnd.ms-office.chartstyle+xml"/>
  <Override PartName="/xl/charts/colors4.xml" ContentType="application/vnd.ms-office.chartcolorstyle+xml"/>
  <Override PartName="/xl/charts/style5.xml" ContentType="application/vnd.ms-office.chartstyle+xml"/>
  <Override PartName="/xl/charts/colors5.xml" ContentType="application/vnd.ms-office.chartcolorstyle+xml"/>
  <Override PartName="/xl/charts/style6.xml" ContentType="application/vnd.ms-office.chartstyle+xml"/>
  <Override PartName="/xl/charts/colors6.xml" ContentType="application/vnd.ms-office.chartcolorstyle+xml"/>
  <Override PartName="/xl/charts/style7.xml" ContentType="application/vnd.ms-office.chartstyle+xml"/>
  <Override PartName="/xl/charts/colors7.xml" ContentType="application/vnd.ms-office.chartcolorstyle+xml"/>
  <Override PartName="/xl/charts/style8.xml" ContentType="application/vnd.ms-office.chartstyle+xml"/>
  <Override PartName="/xl/charts/colors8.xml" ContentType="application/vnd.ms-office.chartcolorstyle+xml"/>
  <Override PartName="/xl/charts/style9.xml" ContentType="application/vnd.ms-office.chartstyle+xml"/>
  <Override PartName="/xl/charts/colors9.xml" ContentType="application/vnd.ms-office.chartcolorstyle+xml"/>
  <Override PartName="/xl/charts/style10.xml" ContentType="application/vnd.ms-office.chartstyle+xml"/>
  <Override PartName="/xl/charts/colors10.xml" ContentType="application/vnd.ms-office.chartcolorstyle+xml"/>
  <Override PartName="/xl/charts/style11.xml" ContentType="application/vnd.ms-office.chartstyle+xml"/>
  <Override PartName="/xl/charts/colors11.xml" ContentType="application/vnd.ms-office.chartcolorstyle+xml"/>
  <Override PartName="/xl/charts/style12.xml" ContentType="application/vnd.ms-office.chartstyle+xml"/>
  <Override PartName="/xl/charts/colors12.xml" ContentType="application/vnd.ms-office.chartcolorstyle+xml"/>
  <Override PartName="/xl/charts/style13.xml" ContentType="application/vnd.ms-office.chartstyle+xml"/>
  <Override PartName="/xl/charts/colors13.xml" ContentType="application/vnd.ms-office.chartcolorstyle+xml"/>
  <Override PartName="/xl/charts/style14.xml" ContentType="application/vnd.ms-office.chartstyle+xml"/>
  <Override PartName="/xl/charts/colors14.xml" ContentType="application/vnd.ms-office.chartcolorstyle+xml"/>
  <Override PartName="/xl/charts/style15.xml" ContentType="application/vnd.ms-office.chartstyle+xml"/>
  <Override PartName="/xl/charts/colors15.xml" ContentType="application/vnd.ms-office.chartcolorstyle+xml"/>
  <Override PartName="/xl/charts/style16.xml" ContentType="application/vnd.ms-office.chartstyle+xml"/>
  <Override PartName="/xl/charts/colors16.xml" ContentType="application/vnd.ms-office.chartcolorstyle+xml"/>
  <Override PartName="/xl/charts/style17.xml" ContentType="application/vnd.ms-office.chartstyle+xml"/>
  <Override PartName="/xl/charts/colors17.xml" ContentType="application/vnd.ms-office.chartcolorstyle+xml"/>
  <Override PartName="/xl/charts/style18.xml" ContentType="application/vnd.ms-office.chartstyle+xml"/>
  <Override PartName="/xl/charts/colors18.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5823"/>
  <workbookPr autoCompressPictures="0"/>
  <bookViews>
    <workbookView xWindow="0" yWindow="0" windowWidth="25600" windowHeight="16060"/>
  </bookViews>
  <sheets>
    <sheet name="Inmarsat v2" sheetId="3" r:id="rId1"/>
    <sheet name="ГРАФИКИ" sheetId="4" r:id="rId2"/>
    <sheet name="Графики 2" sheetId="5" r:id="rId3"/>
    <sheet name="Inmarsat" sheetId="2" r:id="rId4"/>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2" i="3" l="1"/>
  <c r="F172" i="3"/>
  <c r="G172" i="3"/>
  <c r="F144" i="3"/>
  <c r="G144" i="3"/>
  <c r="E144" i="3"/>
  <c r="F149" i="3"/>
  <c r="F150" i="3"/>
  <c r="F151" i="3"/>
  <c r="F152" i="3"/>
  <c r="F153" i="3"/>
  <c r="F154" i="3"/>
  <c r="F159" i="3"/>
  <c r="G149" i="3"/>
  <c r="G150" i="3"/>
  <c r="G151" i="3"/>
  <c r="G152" i="3"/>
  <c r="G153" i="3"/>
  <c r="G154" i="3"/>
  <c r="G159" i="3"/>
  <c r="E149" i="3"/>
  <c r="E150" i="3"/>
  <c r="E151" i="3"/>
  <c r="E152" i="3"/>
  <c r="E153" i="3"/>
  <c r="E154" i="3"/>
  <c r="E159" i="3"/>
  <c r="G156" i="3"/>
  <c r="G157" i="3"/>
  <c r="G136" i="3"/>
  <c r="G146" i="3"/>
  <c r="R140" i="3"/>
  <c r="G145" i="3"/>
  <c r="E142" i="3"/>
  <c r="G178" i="3"/>
  <c r="F146" i="3"/>
  <c r="E146" i="3"/>
  <c r="F77" i="3"/>
  <c r="E77" i="3"/>
  <c r="S77" i="3"/>
  <c r="G77" i="3"/>
  <c r="T77" i="3"/>
  <c r="O77" i="3"/>
  <c r="P77" i="3"/>
  <c r="J77" i="3"/>
  <c r="K77" i="3"/>
  <c r="L77" i="3"/>
  <c r="H77" i="3"/>
  <c r="E39" i="2"/>
  <c r="E48" i="2"/>
  <c r="E49" i="2"/>
  <c r="E58" i="2"/>
  <c r="E66" i="2"/>
  <c r="E67" i="2"/>
  <c r="E68" i="2"/>
  <c r="G183" i="3"/>
  <c r="G184" i="3"/>
  <c r="G164" i="3"/>
  <c r="G163" i="3"/>
  <c r="G162" i="3"/>
  <c r="G161" i="3"/>
  <c r="F138" i="3"/>
  <c r="F155" i="3"/>
  <c r="G165" i="3"/>
  <c r="E161" i="3"/>
  <c r="H161" i="3"/>
  <c r="F161" i="3"/>
  <c r="P140" i="3"/>
  <c r="E145" i="3"/>
  <c r="G138" i="3"/>
  <c r="H128" i="3"/>
  <c r="H127" i="3"/>
  <c r="H125" i="3"/>
  <c r="G13" i="2"/>
  <c r="G14" i="2"/>
  <c r="G19" i="2"/>
  <c r="L29" i="3"/>
  <c r="L9" i="3"/>
  <c r="L10" i="3"/>
  <c r="T10" i="3"/>
  <c r="F183" i="3"/>
  <c r="F184" i="3"/>
  <c r="E183" i="3"/>
  <c r="E184" i="3"/>
  <c r="Q140" i="3"/>
  <c r="F145" i="3"/>
  <c r="H145" i="3"/>
  <c r="F167" i="3"/>
  <c r="G167" i="3"/>
  <c r="E167" i="3"/>
  <c r="F166" i="3"/>
  <c r="G166" i="3"/>
  <c r="E166" i="3"/>
  <c r="H166" i="3"/>
  <c r="F165" i="3"/>
  <c r="E165" i="3"/>
  <c r="F164" i="3"/>
  <c r="E164" i="3"/>
  <c r="F163" i="3"/>
  <c r="E163" i="3"/>
  <c r="H163" i="3"/>
  <c r="E162" i="3"/>
  <c r="F162" i="3"/>
  <c r="H162" i="3"/>
  <c r="F157" i="3"/>
  <c r="E157" i="3"/>
  <c r="F156" i="3"/>
  <c r="E156" i="3"/>
  <c r="E142" i="2"/>
  <c r="H154" i="3"/>
  <c r="H151" i="3"/>
  <c r="H150" i="3"/>
  <c r="E158" i="3"/>
  <c r="F147" i="3"/>
  <c r="G147" i="3"/>
  <c r="E147" i="3"/>
  <c r="F142" i="3"/>
  <c r="G142" i="3"/>
  <c r="F143" i="3"/>
  <c r="G143" i="3"/>
  <c r="E143" i="3"/>
  <c r="H143" i="3"/>
  <c r="F141" i="3"/>
  <c r="G141" i="3"/>
  <c r="E141" i="3"/>
  <c r="F139" i="3"/>
  <c r="G139" i="3"/>
  <c r="E138" i="3"/>
  <c r="E155" i="3"/>
  <c r="F137" i="3"/>
  <c r="G137" i="3"/>
  <c r="E137" i="3"/>
  <c r="F136" i="3"/>
  <c r="E136" i="3"/>
  <c r="E135" i="3"/>
  <c r="G135" i="3"/>
  <c r="F135" i="3"/>
  <c r="L85" i="3"/>
  <c r="K85" i="3"/>
  <c r="J85" i="3"/>
  <c r="L84" i="3"/>
  <c r="K84" i="3"/>
  <c r="J84" i="3"/>
  <c r="L82" i="3"/>
  <c r="K82" i="3"/>
  <c r="J82" i="3"/>
  <c r="L81" i="3"/>
  <c r="K81" i="3"/>
  <c r="J81" i="3"/>
  <c r="L76" i="3"/>
  <c r="K76" i="3"/>
  <c r="J76" i="3"/>
  <c r="L75" i="3"/>
  <c r="K75" i="3"/>
  <c r="J75" i="3"/>
  <c r="L74" i="3"/>
  <c r="K74" i="3"/>
  <c r="J74" i="3"/>
  <c r="L72" i="3"/>
  <c r="K72" i="3"/>
  <c r="J72" i="3"/>
  <c r="L71" i="3"/>
  <c r="K71" i="3"/>
  <c r="J71" i="3"/>
  <c r="L69" i="3"/>
  <c r="K69" i="3"/>
  <c r="J69" i="3"/>
  <c r="L67" i="3"/>
  <c r="K67" i="3"/>
  <c r="J67" i="3"/>
  <c r="L66" i="3"/>
  <c r="K66" i="3"/>
  <c r="J66" i="3"/>
  <c r="L62" i="3"/>
  <c r="K62" i="3"/>
  <c r="J62" i="3"/>
  <c r="L61" i="3"/>
  <c r="K61" i="3"/>
  <c r="J61" i="3"/>
  <c r="L55" i="3"/>
  <c r="K55" i="3"/>
  <c r="J55" i="3"/>
  <c r="L54" i="3"/>
  <c r="K54" i="3"/>
  <c r="J54" i="3"/>
  <c r="K53" i="3"/>
  <c r="J53" i="3"/>
  <c r="L52" i="3"/>
  <c r="K52" i="3"/>
  <c r="J52" i="3"/>
  <c r="L51" i="3"/>
  <c r="K51" i="3"/>
  <c r="J51" i="3"/>
  <c r="L49" i="3"/>
  <c r="K49" i="3"/>
  <c r="J49" i="3"/>
  <c r="L48" i="3"/>
  <c r="K48" i="3"/>
  <c r="J48" i="3"/>
  <c r="L47" i="3"/>
  <c r="K47" i="3"/>
  <c r="J37" i="3"/>
  <c r="K37" i="3"/>
  <c r="L37" i="3"/>
  <c r="J38" i="3"/>
  <c r="K38" i="3"/>
  <c r="L38" i="3"/>
  <c r="J39" i="3"/>
  <c r="K39" i="3"/>
  <c r="L39" i="3"/>
  <c r="J40" i="3"/>
  <c r="K40" i="3"/>
  <c r="L40" i="3"/>
  <c r="J41" i="3"/>
  <c r="K41" i="3"/>
  <c r="J42" i="3"/>
  <c r="K42" i="3"/>
  <c r="L42" i="3"/>
  <c r="L36" i="3"/>
  <c r="K36" i="3"/>
  <c r="J47" i="3"/>
  <c r="J36" i="3"/>
  <c r="S91" i="3"/>
  <c r="T91" i="3"/>
  <c r="S94" i="3"/>
  <c r="T94" i="3"/>
  <c r="S96" i="3"/>
  <c r="T96" i="3"/>
  <c r="S98" i="3"/>
  <c r="T98" i="3"/>
  <c r="S99" i="3"/>
  <c r="T99" i="3"/>
  <c r="S100" i="3"/>
  <c r="T100" i="3"/>
  <c r="S104" i="3"/>
  <c r="T104" i="3"/>
  <c r="S106" i="3"/>
  <c r="T106" i="3"/>
  <c r="T107" i="3"/>
  <c r="S108" i="3"/>
  <c r="S109" i="3"/>
  <c r="T109" i="3"/>
  <c r="S113" i="3"/>
  <c r="T113" i="3"/>
  <c r="S114" i="3"/>
  <c r="S116" i="3"/>
  <c r="T116" i="3"/>
  <c r="S117" i="3"/>
  <c r="T117" i="3"/>
  <c r="S120" i="3"/>
  <c r="T120" i="3"/>
  <c r="S122" i="3"/>
  <c r="T122" i="3"/>
  <c r="S123" i="3"/>
  <c r="T123" i="3"/>
  <c r="S125" i="3"/>
  <c r="T125" i="3"/>
  <c r="S127" i="3"/>
  <c r="T127" i="3"/>
  <c r="S128" i="3"/>
  <c r="T128" i="3"/>
  <c r="T90" i="3"/>
  <c r="S90" i="3"/>
  <c r="S37" i="3"/>
  <c r="T37" i="3"/>
  <c r="S38" i="3"/>
  <c r="T38" i="3"/>
  <c r="S39" i="3"/>
  <c r="T39" i="3"/>
  <c r="S40" i="3"/>
  <c r="T40" i="3"/>
  <c r="S41" i="3"/>
  <c r="S42" i="3"/>
  <c r="T42" i="3"/>
  <c r="S47" i="3"/>
  <c r="T47" i="3"/>
  <c r="S48" i="3"/>
  <c r="T48" i="3"/>
  <c r="S49" i="3"/>
  <c r="T49" i="3"/>
  <c r="S51" i="3"/>
  <c r="T51" i="3"/>
  <c r="S52" i="3"/>
  <c r="T52" i="3"/>
  <c r="S54" i="3"/>
  <c r="T54" i="3"/>
  <c r="S55" i="3"/>
  <c r="T55" i="3"/>
  <c r="S61" i="3"/>
  <c r="T61" i="3"/>
  <c r="S62" i="3"/>
  <c r="T62" i="3"/>
  <c r="S66" i="3"/>
  <c r="T66" i="3"/>
  <c r="S67" i="3"/>
  <c r="T67" i="3"/>
  <c r="S71" i="3"/>
  <c r="T71" i="3"/>
  <c r="S72" i="3"/>
  <c r="T72" i="3"/>
  <c r="S74" i="3"/>
  <c r="T74" i="3"/>
  <c r="S75" i="3"/>
  <c r="T75" i="3"/>
  <c r="S76" i="3"/>
  <c r="T76" i="3"/>
  <c r="S81" i="3"/>
  <c r="T81" i="3"/>
  <c r="S82" i="3"/>
  <c r="T82" i="3"/>
  <c r="S84" i="3"/>
  <c r="T84" i="3"/>
  <c r="S85" i="3"/>
  <c r="T85" i="3"/>
  <c r="T36" i="3"/>
  <c r="S36" i="3"/>
  <c r="S9" i="3"/>
  <c r="T9" i="3"/>
  <c r="S10" i="3"/>
  <c r="S14" i="3"/>
  <c r="T14" i="3"/>
  <c r="S15" i="3"/>
  <c r="T15" i="3"/>
  <c r="S16" i="3"/>
  <c r="T16" i="3"/>
  <c r="S18" i="3"/>
  <c r="T18" i="3"/>
  <c r="S19" i="3"/>
  <c r="T19" i="3"/>
  <c r="S20" i="3"/>
  <c r="T20" i="3"/>
  <c r="S21" i="3"/>
  <c r="T21" i="3"/>
  <c r="S22" i="3"/>
  <c r="T22" i="3"/>
  <c r="S24" i="3"/>
  <c r="T24" i="3"/>
  <c r="S25" i="3"/>
  <c r="T25" i="3"/>
  <c r="S27" i="3"/>
  <c r="T27" i="3"/>
  <c r="S28" i="3"/>
  <c r="T28" i="3"/>
  <c r="S29" i="3"/>
  <c r="T29" i="3"/>
  <c r="T8" i="3"/>
  <c r="S8" i="3"/>
  <c r="O91" i="3"/>
  <c r="P91" i="3"/>
  <c r="O94" i="3"/>
  <c r="P94" i="3"/>
  <c r="O96" i="3"/>
  <c r="P96" i="3"/>
  <c r="O98" i="3"/>
  <c r="P98" i="3"/>
  <c r="O99" i="3"/>
  <c r="P99" i="3"/>
  <c r="O100" i="3"/>
  <c r="P100" i="3"/>
  <c r="O104" i="3"/>
  <c r="P104" i="3"/>
  <c r="O106" i="3"/>
  <c r="P106" i="3"/>
  <c r="P107" i="3"/>
  <c r="O108" i="3"/>
  <c r="O109" i="3"/>
  <c r="P109" i="3"/>
  <c r="O113" i="3"/>
  <c r="P113" i="3"/>
  <c r="O114" i="3"/>
  <c r="O116" i="3"/>
  <c r="P116" i="3"/>
  <c r="O117" i="3"/>
  <c r="P117" i="3"/>
  <c r="O120" i="3"/>
  <c r="P120" i="3"/>
  <c r="O122" i="3"/>
  <c r="P122" i="3"/>
  <c r="O123" i="3"/>
  <c r="P123" i="3"/>
  <c r="O125" i="3"/>
  <c r="P125" i="3"/>
  <c r="O127" i="3"/>
  <c r="P127" i="3"/>
  <c r="O128" i="3"/>
  <c r="P128" i="3"/>
  <c r="P90" i="3"/>
  <c r="O90" i="3"/>
  <c r="O74" i="3"/>
  <c r="P74" i="3"/>
  <c r="O75" i="3"/>
  <c r="P75" i="3"/>
  <c r="O76" i="3"/>
  <c r="P76" i="3"/>
  <c r="O81" i="3"/>
  <c r="P81" i="3"/>
  <c r="O82" i="3"/>
  <c r="P82" i="3"/>
  <c r="O84" i="3"/>
  <c r="P84" i="3"/>
  <c r="O85" i="3"/>
  <c r="P85" i="3"/>
  <c r="O38" i="3"/>
  <c r="P38" i="3"/>
  <c r="O39" i="3"/>
  <c r="P39" i="3"/>
  <c r="O40" i="3"/>
  <c r="P40" i="3"/>
  <c r="O41" i="3"/>
  <c r="O42" i="3"/>
  <c r="P42" i="3"/>
  <c r="O47" i="3"/>
  <c r="P47" i="3"/>
  <c r="O48" i="3"/>
  <c r="P48" i="3"/>
  <c r="O49" i="3"/>
  <c r="P49" i="3"/>
  <c r="O51" i="3"/>
  <c r="P51" i="3"/>
  <c r="O52" i="3"/>
  <c r="P52" i="3"/>
  <c r="O53" i="3"/>
  <c r="O54" i="3"/>
  <c r="P54" i="3"/>
  <c r="O55" i="3"/>
  <c r="P55" i="3"/>
  <c r="O61" i="3"/>
  <c r="P61" i="3"/>
  <c r="O62" i="3"/>
  <c r="P62" i="3"/>
  <c r="O66" i="3"/>
  <c r="P66" i="3"/>
  <c r="O67" i="3"/>
  <c r="P67" i="3"/>
  <c r="O71" i="3"/>
  <c r="P71" i="3"/>
  <c r="O72" i="3"/>
  <c r="P72" i="3"/>
  <c r="P37" i="3"/>
  <c r="O37" i="3"/>
  <c r="P36" i="3"/>
  <c r="O36" i="3"/>
  <c r="P29" i="3"/>
  <c r="O29" i="3"/>
  <c r="P28" i="3"/>
  <c r="O28" i="3"/>
  <c r="P27" i="3"/>
  <c r="O27" i="3"/>
  <c r="P25" i="3"/>
  <c r="O25" i="3"/>
  <c r="P24" i="3"/>
  <c r="O24" i="3"/>
  <c r="P22" i="3"/>
  <c r="O22" i="3"/>
  <c r="P21" i="3"/>
  <c r="O21" i="3"/>
  <c r="P20" i="3"/>
  <c r="O20" i="3"/>
  <c r="P19" i="3"/>
  <c r="O19" i="3"/>
  <c r="P18" i="3"/>
  <c r="O18" i="3"/>
  <c r="P16" i="3"/>
  <c r="O16" i="3"/>
  <c r="P15" i="3"/>
  <c r="O15" i="3"/>
  <c r="P14" i="3"/>
  <c r="O14" i="3"/>
  <c r="P10" i="3"/>
  <c r="O10" i="3"/>
  <c r="P9" i="3"/>
  <c r="O9" i="3"/>
  <c r="P8" i="3"/>
  <c r="O8" i="3"/>
  <c r="H185" i="3"/>
  <c r="H184" i="3"/>
  <c r="H183" i="3"/>
  <c r="H182" i="3"/>
  <c r="H181" i="3"/>
  <c r="H180" i="3"/>
  <c r="H179" i="3"/>
  <c r="H178" i="3"/>
  <c r="H177" i="3"/>
  <c r="H176" i="3"/>
  <c r="H175" i="3"/>
  <c r="H174" i="3"/>
  <c r="H173" i="3"/>
  <c r="H172" i="3"/>
  <c r="H171" i="3"/>
  <c r="H170" i="3"/>
  <c r="H167" i="3"/>
  <c r="H165" i="3"/>
  <c r="H152" i="3"/>
  <c r="H147" i="3"/>
  <c r="H146" i="3"/>
  <c r="H137" i="3"/>
  <c r="H24" i="3"/>
  <c r="H85" i="3"/>
  <c r="J9" i="3"/>
  <c r="K9" i="3"/>
  <c r="J10" i="3"/>
  <c r="K10" i="3"/>
  <c r="J13" i="3"/>
  <c r="K13" i="3"/>
  <c r="J14" i="3"/>
  <c r="K14" i="3"/>
  <c r="L14" i="3"/>
  <c r="J15" i="3"/>
  <c r="K15" i="3"/>
  <c r="L15" i="3"/>
  <c r="J16" i="3"/>
  <c r="K16" i="3"/>
  <c r="L16" i="3"/>
  <c r="J18" i="3"/>
  <c r="K18" i="3"/>
  <c r="L18" i="3"/>
  <c r="J19" i="3"/>
  <c r="K19" i="3"/>
  <c r="L19" i="3"/>
  <c r="J20" i="3"/>
  <c r="K20" i="3"/>
  <c r="L20" i="3"/>
  <c r="J21" i="3"/>
  <c r="K21" i="3"/>
  <c r="L21" i="3"/>
  <c r="J22" i="3"/>
  <c r="K22" i="3"/>
  <c r="L22" i="3"/>
  <c r="J24" i="3"/>
  <c r="K24" i="3"/>
  <c r="L24" i="3"/>
  <c r="J25" i="3"/>
  <c r="K25" i="3"/>
  <c r="L25" i="3"/>
  <c r="J27" i="3"/>
  <c r="K27" i="3"/>
  <c r="L27" i="3"/>
  <c r="J28" i="3"/>
  <c r="K28" i="3"/>
  <c r="L28" i="3"/>
  <c r="J29" i="3"/>
  <c r="K29" i="3"/>
  <c r="L8" i="3"/>
  <c r="K8" i="3"/>
  <c r="J8" i="3"/>
  <c r="H42" i="3"/>
  <c r="H47" i="3"/>
  <c r="H48" i="3"/>
  <c r="H49" i="3"/>
  <c r="H51" i="3"/>
  <c r="H52" i="3"/>
  <c r="H54" i="3"/>
  <c r="H55" i="3"/>
  <c r="H61" i="3"/>
  <c r="H62" i="3"/>
  <c r="H66" i="3"/>
  <c r="H67" i="3"/>
  <c r="H71" i="3"/>
  <c r="H72" i="3"/>
  <c r="H74" i="3"/>
  <c r="H75" i="3"/>
  <c r="H76" i="3"/>
  <c r="H81" i="3"/>
  <c r="H82" i="3"/>
  <c r="H84" i="3"/>
  <c r="H9" i="3"/>
  <c r="H10" i="3"/>
  <c r="H14" i="3"/>
  <c r="H15" i="3"/>
  <c r="H16" i="3"/>
  <c r="H18" i="3"/>
  <c r="H19" i="3"/>
  <c r="H20" i="3"/>
  <c r="H21" i="3"/>
  <c r="H22" i="3"/>
  <c r="H25" i="3"/>
  <c r="H27" i="3"/>
  <c r="H28" i="3"/>
  <c r="H29" i="3"/>
  <c r="H36" i="3"/>
  <c r="H37" i="3"/>
  <c r="H38" i="3"/>
  <c r="H39" i="3"/>
  <c r="H40" i="3"/>
  <c r="H8" i="3"/>
  <c r="G58" i="2"/>
  <c r="G66" i="2"/>
  <c r="G67" i="2"/>
  <c r="H142" i="3"/>
  <c r="H144" i="3"/>
  <c r="H141" i="3"/>
  <c r="H136" i="3"/>
  <c r="E139" i="3"/>
  <c r="H157" i="3"/>
  <c r="H156" i="3"/>
  <c r="H164" i="3"/>
  <c r="F158" i="3"/>
  <c r="G155" i="3"/>
  <c r="H149" i="3"/>
  <c r="G158" i="3"/>
  <c r="H153" i="3"/>
  <c r="H135" i="3"/>
  <c r="F13" i="2"/>
  <c r="F135" i="2"/>
  <c r="G135" i="2"/>
  <c r="E13" i="2"/>
  <c r="E135" i="2"/>
  <c r="H158" i="3"/>
  <c r="H159" i="3"/>
  <c r="F142" i="2"/>
  <c r="G142" i="2"/>
  <c r="F39" i="2"/>
  <c r="F48" i="2"/>
  <c r="F49" i="2"/>
  <c r="F74" i="2"/>
  <c r="F76" i="2"/>
  <c r="F153" i="2"/>
  <c r="G39" i="2"/>
  <c r="G48" i="2"/>
  <c r="G49" i="2"/>
  <c r="G74" i="2"/>
  <c r="G76" i="2"/>
  <c r="G153" i="2"/>
  <c r="E74" i="2"/>
  <c r="E76" i="2"/>
  <c r="E153" i="2"/>
  <c r="H153" i="2"/>
  <c r="F152" i="2"/>
  <c r="G152" i="2"/>
  <c r="E152" i="2"/>
  <c r="F151" i="2"/>
  <c r="G151" i="2"/>
  <c r="E151" i="2"/>
  <c r="H151" i="2"/>
  <c r="F147" i="2"/>
  <c r="F150" i="2"/>
  <c r="G147" i="2"/>
  <c r="G150" i="2"/>
  <c r="E147" i="2"/>
  <c r="E150" i="2"/>
  <c r="H150" i="2"/>
  <c r="F149" i="2"/>
  <c r="G149" i="2"/>
  <c r="E149" i="2"/>
  <c r="F148" i="2"/>
  <c r="G148" i="2"/>
  <c r="E148" i="2"/>
  <c r="H147" i="2"/>
  <c r="E136" i="2"/>
  <c r="E137" i="2"/>
  <c r="E138" i="2"/>
  <c r="E139" i="2"/>
  <c r="E140" i="2"/>
  <c r="E145" i="2"/>
  <c r="E144" i="2"/>
  <c r="F143" i="2"/>
  <c r="G143" i="2"/>
  <c r="E143" i="2"/>
  <c r="F137" i="2"/>
  <c r="G137" i="2"/>
  <c r="G138" i="2"/>
  <c r="F138" i="2"/>
  <c r="F136" i="2"/>
  <c r="F139" i="2"/>
  <c r="F140" i="2"/>
  <c r="F145" i="2"/>
  <c r="G136" i="2"/>
  <c r="H136" i="2"/>
  <c r="G139" i="2"/>
  <c r="G140" i="2"/>
  <c r="F58" i="2"/>
  <c r="F124" i="2"/>
  <c r="F141" i="2"/>
  <c r="G124" i="2"/>
  <c r="G141" i="2"/>
  <c r="E124" i="2"/>
  <c r="E141" i="2"/>
  <c r="H141" i="2"/>
  <c r="F14" i="2"/>
  <c r="F133" i="2"/>
  <c r="G133" i="2"/>
  <c r="E14" i="2"/>
  <c r="E133" i="2"/>
  <c r="F130" i="2"/>
  <c r="G130" i="2"/>
  <c r="E130" i="2"/>
  <c r="H130" i="2"/>
  <c r="F129" i="2"/>
  <c r="G129" i="2"/>
  <c r="E129" i="2"/>
  <c r="H129" i="2"/>
  <c r="F128" i="2"/>
  <c r="G128" i="2"/>
  <c r="E128" i="2"/>
  <c r="F127" i="2"/>
  <c r="G127" i="2"/>
  <c r="E127" i="2"/>
  <c r="H127" i="2"/>
  <c r="H124" i="2"/>
  <c r="H128" i="2"/>
  <c r="H131" i="2"/>
  <c r="H132" i="2"/>
  <c r="H135" i="2"/>
  <c r="H137" i="2"/>
  <c r="H139" i="2"/>
  <c r="H140" i="2"/>
  <c r="H142" i="2"/>
  <c r="H148" i="2"/>
  <c r="H149" i="2"/>
  <c r="H152" i="2"/>
  <c r="H156" i="2"/>
  <c r="H157" i="2"/>
  <c r="H158" i="2"/>
  <c r="H159" i="2"/>
  <c r="H160" i="2"/>
  <c r="H161" i="2"/>
  <c r="H162" i="2"/>
  <c r="H163" i="2"/>
  <c r="H164" i="2"/>
  <c r="H165" i="2"/>
  <c r="H166" i="2"/>
  <c r="H168" i="2"/>
  <c r="H169" i="2"/>
  <c r="H170" i="2"/>
  <c r="H171" i="2"/>
  <c r="G122" i="2"/>
  <c r="E122" i="2"/>
  <c r="H122" i="2"/>
  <c r="G123" i="2"/>
  <c r="E123" i="2"/>
  <c r="H123" i="2"/>
  <c r="G125" i="2"/>
  <c r="E125" i="2"/>
  <c r="H125" i="2"/>
  <c r="G121" i="2"/>
  <c r="E121" i="2"/>
  <c r="H121" i="2"/>
  <c r="F125" i="2"/>
  <c r="F123" i="2"/>
  <c r="F122" i="2"/>
  <c r="F121" i="2"/>
  <c r="G145" i="2"/>
  <c r="H145" i="2"/>
  <c r="F144" i="2"/>
  <c r="G144" i="2"/>
  <c r="H144" i="2"/>
  <c r="H143" i="2"/>
  <c r="H138" i="2"/>
  <c r="H133" i="2"/>
  <c r="K71" i="2"/>
  <c r="L71" i="2"/>
  <c r="K72" i="2"/>
  <c r="L72" i="2"/>
  <c r="K73" i="2"/>
  <c r="L73" i="2"/>
  <c r="L70" i="2"/>
  <c r="K70" i="2"/>
  <c r="J71" i="2"/>
  <c r="J72" i="2"/>
  <c r="J73" i="2"/>
  <c r="J70" i="2"/>
  <c r="J61" i="2"/>
  <c r="K61" i="2"/>
  <c r="L61" i="2"/>
  <c r="J62" i="2"/>
  <c r="K62" i="2"/>
  <c r="L62" i="2"/>
  <c r="J63" i="2"/>
  <c r="K63" i="2"/>
  <c r="L63" i="2"/>
  <c r="J64" i="2"/>
  <c r="K64" i="2"/>
  <c r="L64" i="2"/>
  <c r="J65" i="2"/>
  <c r="K65" i="2"/>
  <c r="L65" i="2"/>
  <c r="L60" i="2"/>
  <c r="K60" i="2"/>
  <c r="J53" i="2"/>
  <c r="K53" i="2"/>
  <c r="L53" i="2"/>
  <c r="J54" i="2"/>
  <c r="K54" i="2"/>
  <c r="L54" i="2"/>
  <c r="J55" i="2"/>
  <c r="K55" i="2"/>
  <c r="L55" i="2"/>
  <c r="J56" i="2"/>
  <c r="K56" i="2"/>
  <c r="L56" i="2"/>
  <c r="J57" i="2"/>
  <c r="K57" i="2"/>
  <c r="L57" i="2"/>
  <c r="L52" i="2"/>
  <c r="K52" i="2"/>
  <c r="J42" i="2"/>
  <c r="K42" i="2"/>
  <c r="L42" i="2"/>
  <c r="J43" i="2"/>
  <c r="K43" i="2"/>
  <c r="L43" i="2"/>
  <c r="J44" i="2"/>
  <c r="K44" i="2"/>
  <c r="L44" i="2"/>
  <c r="J45" i="2"/>
  <c r="K45" i="2"/>
  <c r="L45" i="2"/>
  <c r="J46" i="2"/>
  <c r="K46" i="2"/>
  <c r="L46" i="2"/>
  <c r="J47" i="2"/>
  <c r="K47" i="2"/>
  <c r="L47" i="2"/>
  <c r="L41" i="2"/>
  <c r="K41" i="2"/>
  <c r="J33" i="2"/>
  <c r="K33" i="2"/>
  <c r="L33" i="2"/>
  <c r="J34" i="2"/>
  <c r="K34" i="2"/>
  <c r="L34" i="2"/>
  <c r="J35" i="2"/>
  <c r="K35" i="2"/>
  <c r="L35" i="2"/>
  <c r="J36" i="2"/>
  <c r="K36" i="2"/>
  <c r="L36" i="2"/>
  <c r="J37" i="2"/>
  <c r="K37" i="2"/>
  <c r="L37" i="2"/>
  <c r="J38" i="2"/>
  <c r="K38" i="2"/>
  <c r="L38" i="2"/>
  <c r="L32" i="2"/>
  <c r="K32" i="2"/>
  <c r="J60" i="2"/>
  <c r="J52" i="2"/>
  <c r="J41" i="2"/>
  <c r="J32" i="2"/>
  <c r="G115" i="2"/>
  <c r="F115" i="2"/>
  <c r="P115" i="2"/>
  <c r="T14" i="2"/>
  <c r="E113" i="2"/>
  <c r="E115" i="2"/>
  <c r="T113" i="2"/>
  <c r="S113" i="2"/>
  <c r="P113" i="2"/>
  <c r="O113" i="2"/>
  <c r="F108" i="2"/>
  <c r="E108" i="2"/>
  <c r="O108" i="2"/>
  <c r="G108" i="2"/>
  <c r="T108" i="2"/>
  <c r="S108" i="2"/>
  <c r="T107" i="2"/>
  <c r="S107" i="2"/>
  <c r="P107" i="2"/>
  <c r="O107" i="2"/>
  <c r="T106" i="2"/>
  <c r="S106" i="2"/>
  <c r="P106" i="2"/>
  <c r="O106" i="2"/>
  <c r="T105" i="2"/>
  <c r="S105" i="2"/>
  <c r="P105" i="2"/>
  <c r="O105" i="2"/>
  <c r="E84" i="2"/>
  <c r="E92" i="2"/>
  <c r="E101" i="2"/>
  <c r="E102" i="2"/>
  <c r="G84" i="2"/>
  <c r="G92" i="2"/>
  <c r="G101" i="2"/>
  <c r="G102" i="2"/>
  <c r="F84" i="2"/>
  <c r="F92" i="2"/>
  <c r="F101" i="2"/>
  <c r="F102" i="2"/>
  <c r="S102" i="2"/>
  <c r="O84" i="2"/>
  <c r="T84" i="2"/>
  <c r="S84" i="2"/>
  <c r="P84" i="2"/>
  <c r="T82" i="2"/>
  <c r="S82" i="2"/>
  <c r="P82" i="2"/>
  <c r="O82" i="2"/>
  <c r="T81" i="2"/>
  <c r="S81" i="2"/>
  <c r="P81" i="2"/>
  <c r="O81" i="2"/>
  <c r="T83" i="2"/>
  <c r="S83" i="2"/>
  <c r="P83" i="2"/>
  <c r="O83" i="2"/>
  <c r="F66" i="2"/>
  <c r="T35" i="2"/>
  <c r="S35" i="2"/>
  <c r="P35" i="2"/>
  <c r="O35" i="2"/>
  <c r="T38" i="2"/>
  <c r="S38" i="2"/>
  <c r="P38" i="2"/>
  <c r="O38" i="2"/>
  <c r="T37" i="2"/>
  <c r="S37" i="2"/>
  <c r="P37" i="2"/>
  <c r="O37" i="2"/>
  <c r="T36" i="2"/>
  <c r="S36" i="2"/>
  <c r="P36" i="2"/>
  <c r="O36" i="2"/>
  <c r="T34" i="2"/>
  <c r="S34" i="2"/>
  <c r="P34" i="2"/>
  <c r="O34" i="2"/>
  <c r="T33" i="2"/>
  <c r="S33" i="2"/>
  <c r="P33" i="2"/>
  <c r="O33" i="2"/>
  <c r="T32" i="2"/>
  <c r="S32" i="2"/>
  <c r="P32" i="2"/>
  <c r="O32" i="2"/>
  <c r="T26" i="2"/>
  <c r="S26" i="2"/>
  <c r="P26" i="2"/>
  <c r="O26" i="2"/>
  <c r="L26" i="2"/>
  <c r="K26" i="2"/>
  <c r="J26" i="2"/>
  <c r="L23" i="2"/>
  <c r="K23" i="2"/>
  <c r="J23" i="2"/>
  <c r="T23" i="2"/>
  <c r="S23" i="2"/>
  <c r="P23" i="2"/>
  <c r="O23" i="2"/>
  <c r="T17" i="2"/>
  <c r="S17" i="2"/>
  <c r="T12" i="2"/>
  <c r="S12" i="2"/>
  <c r="P12" i="2"/>
  <c r="O12" i="2"/>
  <c r="L12" i="2"/>
  <c r="K12" i="2"/>
  <c r="J12" i="2"/>
  <c r="H23" i="2"/>
  <c r="H24" i="2"/>
  <c r="H25" i="2"/>
  <c r="H26" i="2"/>
  <c r="S25" i="2"/>
  <c r="T25" i="2"/>
  <c r="H17" i="2"/>
  <c r="H12" i="2"/>
  <c r="H11" i="2"/>
  <c r="H10" i="2"/>
  <c r="T115" i="2"/>
  <c r="S115" i="2"/>
  <c r="T114" i="2"/>
  <c r="S114" i="2"/>
  <c r="P114" i="2"/>
  <c r="O114" i="2"/>
  <c r="T112" i="2"/>
  <c r="S112" i="2"/>
  <c r="P112" i="2"/>
  <c r="O112" i="2"/>
  <c r="T111" i="2"/>
  <c r="S111" i="2"/>
  <c r="P111" i="2"/>
  <c r="O111" i="2"/>
  <c r="T102" i="2"/>
  <c r="P102" i="2"/>
  <c r="O102" i="2"/>
  <c r="T101" i="2"/>
  <c r="S101" i="2"/>
  <c r="P101" i="2"/>
  <c r="O101" i="2"/>
  <c r="T100" i="2"/>
  <c r="S100" i="2"/>
  <c r="P100" i="2"/>
  <c r="O100" i="2"/>
  <c r="T99" i="2"/>
  <c r="S99" i="2"/>
  <c r="P99" i="2"/>
  <c r="O99" i="2"/>
  <c r="T98" i="2"/>
  <c r="S98" i="2"/>
  <c r="P98" i="2"/>
  <c r="O98" i="2"/>
  <c r="T97" i="2"/>
  <c r="S97" i="2"/>
  <c r="P97" i="2"/>
  <c r="O97" i="2"/>
  <c r="T96" i="2"/>
  <c r="S96" i="2"/>
  <c r="P96" i="2"/>
  <c r="O96" i="2"/>
  <c r="T95" i="2"/>
  <c r="S95" i="2"/>
  <c r="P95" i="2"/>
  <c r="O95" i="2"/>
  <c r="T94" i="2"/>
  <c r="S94" i="2"/>
  <c r="P94" i="2"/>
  <c r="O94" i="2"/>
  <c r="T93" i="2"/>
  <c r="S93" i="2"/>
  <c r="P93" i="2"/>
  <c r="O93" i="2"/>
  <c r="T92" i="2"/>
  <c r="P92" i="2"/>
  <c r="O92" i="2"/>
  <c r="T91" i="2"/>
  <c r="S91" i="2"/>
  <c r="P91" i="2"/>
  <c r="O91" i="2"/>
  <c r="T90" i="2"/>
  <c r="S90" i="2"/>
  <c r="P90" i="2"/>
  <c r="O90" i="2"/>
  <c r="T89" i="2"/>
  <c r="S89" i="2"/>
  <c r="P89" i="2"/>
  <c r="O89" i="2"/>
  <c r="T88" i="2"/>
  <c r="S88" i="2"/>
  <c r="P88" i="2"/>
  <c r="O88" i="2"/>
  <c r="T87" i="2"/>
  <c r="S87" i="2"/>
  <c r="P87" i="2"/>
  <c r="O87" i="2"/>
  <c r="T86" i="2"/>
  <c r="S86" i="2"/>
  <c r="P86" i="2"/>
  <c r="O86" i="2"/>
  <c r="T85" i="2"/>
  <c r="S85" i="2"/>
  <c r="P85" i="2"/>
  <c r="O85" i="2"/>
  <c r="T75" i="2"/>
  <c r="S75" i="2"/>
  <c r="P75" i="2"/>
  <c r="O75" i="2"/>
  <c r="T73" i="2"/>
  <c r="S73" i="2"/>
  <c r="P73" i="2"/>
  <c r="O73" i="2"/>
  <c r="T72" i="2"/>
  <c r="S72" i="2"/>
  <c r="P72" i="2"/>
  <c r="O72" i="2"/>
  <c r="T71" i="2"/>
  <c r="S71" i="2"/>
  <c r="P71" i="2"/>
  <c r="O71" i="2"/>
  <c r="T70" i="2"/>
  <c r="S70" i="2"/>
  <c r="P70" i="2"/>
  <c r="O70" i="2"/>
  <c r="T69" i="2"/>
  <c r="S69" i="2"/>
  <c r="P69" i="2"/>
  <c r="O69" i="2"/>
  <c r="T65" i="2"/>
  <c r="S65" i="2"/>
  <c r="P65" i="2"/>
  <c r="O65" i="2"/>
  <c r="T64" i="2"/>
  <c r="S64" i="2"/>
  <c r="P64" i="2"/>
  <c r="O64" i="2"/>
  <c r="T63" i="2"/>
  <c r="S63" i="2"/>
  <c r="P63" i="2"/>
  <c r="O63" i="2"/>
  <c r="T62" i="2"/>
  <c r="S62" i="2"/>
  <c r="P62" i="2"/>
  <c r="O62" i="2"/>
  <c r="T61" i="2"/>
  <c r="S61" i="2"/>
  <c r="P61" i="2"/>
  <c r="O61" i="2"/>
  <c r="T60" i="2"/>
  <c r="S60" i="2"/>
  <c r="P60" i="2"/>
  <c r="O60" i="2"/>
  <c r="T59" i="2"/>
  <c r="S59" i="2"/>
  <c r="P59" i="2"/>
  <c r="O59" i="2"/>
  <c r="T57" i="2"/>
  <c r="S57" i="2"/>
  <c r="P57" i="2"/>
  <c r="O57" i="2"/>
  <c r="T56" i="2"/>
  <c r="S56" i="2"/>
  <c r="P56" i="2"/>
  <c r="O56" i="2"/>
  <c r="T55" i="2"/>
  <c r="S55" i="2"/>
  <c r="P55" i="2"/>
  <c r="O55" i="2"/>
  <c r="T54" i="2"/>
  <c r="S54" i="2"/>
  <c r="P54" i="2"/>
  <c r="O54" i="2"/>
  <c r="T53" i="2"/>
  <c r="S53" i="2"/>
  <c r="P53" i="2"/>
  <c r="O53" i="2"/>
  <c r="T52" i="2"/>
  <c r="S52" i="2"/>
  <c r="P52" i="2"/>
  <c r="O52" i="2"/>
  <c r="T47" i="2"/>
  <c r="S47" i="2"/>
  <c r="P47" i="2"/>
  <c r="O47" i="2"/>
  <c r="T46" i="2"/>
  <c r="S46" i="2"/>
  <c r="P46" i="2"/>
  <c r="O46" i="2"/>
  <c r="T45" i="2"/>
  <c r="S45" i="2"/>
  <c r="P45" i="2"/>
  <c r="O45" i="2"/>
  <c r="T44" i="2"/>
  <c r="S44" i="2"/>
  <c r="P44" i="2"/>
  <c r="O44" i="2"/>
  <c r="T43" i="2"/>
  <c r="S43" i="2"/>
  <c r="P43" i="2"/>
  <c r="O43" i="2"/>
  <c r="T42" i="2"/>
  <c r="S42" i="2"/>
  <c r="P42" i="2"/>
  <c r="O42" i="2"/>
  <c r="T41" i="2"/>
  <c r="S41" i="2"/>
  <c r="P41" i="2"/>
  <c r="O41" i="2"/>
  <c r="P25" i="2"/>
  <c r="O25" i="2"/>
  <c r="L25" i="2"/>
  <c r="K25" i="2"/>
  <c r="J25" i="2"/>
  <c r="T24" i="2"/>
  <c r="S24" i="2"/>
  <c r="P24" i="2"/>
  <c r="O24" i="2"/>
  <c r="L24" i="2"/>
  <c r="K24" i="2"/>
  <c r="J24" i="2"/>
  <c r="T22" i="2"/>
  <c r="S22" i="2"/>
  <c r="P22" i="2"/>
  <c r="O22" i="2"/>
  <c r="L22" i="2"/>
  <c r="K22" i="2"/>
  <c r="J22" i="2"/>
  <c r="H22" i="2"/>
  <c r="T21" i="2"/>
  <c r="S21" i="2"/>
  <c r="P21" i="2"/>
  <c r="O21" i="2"/>
  <c r="L21" i="2"/>
  <c r="K21" i="2"/>
  <c r="J21" i="2"/>
  <c r="H21" i="2"/>
  <c r="T20" i="2"/>
  <c r="S20" i="2"/>
  <c r="P20" i="2"/>
  <c r="O20" i="2"/>
  <c r="L20" i="2"/>
  <c r="K20" i="2"/>
  <c r="J20" i="2"/>
  <c r="H20" i="2"/>
  <c r="T18" i="2"/>
  <c r="S18" i="2"/>
  <c r="P18" i="2"/>
  <c r="O18" i="2"/>
  <c r="L18" i="2"/>
  <c r="K18" i="2"/>
  <c r="J18" i="2"/>
  <c r="H18" i="2"/>
  <c r="P17" i="2"/>
  <c r="O17" i="2"/>
  <c r="L17" i="2"/>
  <c r="K17" i="2"/>
  <c r="J17" i="2"/>
  <c r="T16" i="2"/>
  <c r="S16" i="2"/>
  <c r="P16" i="2"/>
  <c r="O16" i="2"/>
  <c r="L16" i="2"/>
  <c r="K16" i="2"/>
  <c r="J16" i="2"/>
  <c r="H16" i="2"/>
  <c r="T15" i="2"/>
  <c r="S15" i="2"/>
  <c r="P15" i="2"/>
  <c r="O15" i="2"/>
  <c r="L15" i="2"/>
  <c r="K15" i="2"/>
  <c r="J15" i="2"/>
  <c r="H15" i="2"/>
  <c r="T11" i="2"/>
  <c r="S11" i="2"/>
  <c r="P11" i="2"/>
  <c r="O11" i="2"/>
  <c r="L11" i="2"/>
  <c r="K11" i="2"/>
  <c r="J11" i="2"/>
  <c r="T10" i="2"/>
  <c r="S10" i="2"/>
  <c r="P10" i="2"/>
  <c r="O10" i="2"/>
  <c r="L10" i="2"/>
  <c r="K10" i="2"/>
  <c r="J10" i="2"/>
  <c r="T9" i="2"/>
  <c r="S9" i="2"/>
  <c r="P9" i="2"/>
  <c r="O9" i="2"/>
  <c r="L9" i="2"/>
  <c r="K9" i="2"/>
  <c r="J9" i="2"/>
  <c r="H9" i="2"/>
  <c r="T8" i="2"/>
  <c r="S8" i="2"/>
  <c r="P8" i="2"/>
  <c r="O8" i="2"/>
  <c r="L8" i="2"/>
  <c r="K8" i="2"/>
  <c r="J8" i="2"/>
  <c r="H8" i="2"/>
  <c r="T7" i="2"/>
  <c r="S7" i="2"/>
  <c r="P7" i="2"/>
  <c r="O7" i="2"/>
  <c r="L7" i="2"/>
  <c r="K7" i="2"/>
  <c r="J7" i="2"/>
  <c r="H7" i="2"/>
  <c r="O115" i="2"/>
  <c r="S92" i="2"/>
  <c r="O76" i="2"/>
  <c r="T76" i="2"/>
  <c r="S76" i="2"/>
  <c r="P76" i="2"/>
  <c r="F67" i="2"/>
  <c r="F68" i="2"/>
  <c r="J13" i="2"/>
  <c r="K13" i="2"/>
  <c r="O13" i="2"/>
  <c r="S13" i="2"/>
  <c r="L13" i="2"/>
  <c r="P13" i="2"/>
  <c r="T13" i="2"/>
  <c r="F19" i="2"/>
  <c r="O14" i="2"/>
  <c r="S14" i="2"/>
  <c r="K14" i="2"/>
  <c r="J14" i="2"/>
  <c r="E19" i="2"/>
  <c r="J19" i="2"/>
  <c r="H14" i="2"/>
  <c r="L14" i="2"/>
  <c r="P14" i="2"/>
  <c r="H13" i="2"/>
  <c r="G68" i="2"/>
  <c r="T19" i="2"/>
  <c r="L19" i="2"/>
  <c r="P19" i="2"/>
  <c r="H19" i="2"/>
  <c r="S19" i="2"/>
  <c r="K19" i="2"/>
  <c r="O19" i="2"/>
</calcChain>
</file>

<file path=xl/sharedStrings.xml><?xml version="1.0" encoding="utf-8"?>
<sst xmlns="http://schemas.openxmlformats.org/spreadsheetml/2006/main" count="1095" uniqueCount="573">
  <si>
    <t>YoY, %</t>
  </si>
  <si>
    <t>VERTICAL ANALYSIS</t>
  </si>
  <si>
    <t>HORIZONTAL ANALYSIS</t>
  </si>
  <si>
    <t>Units</t>
  </si>
  <si>
    <t>CAGR</t>
  </si>
  <si>
    <t>ABS</t>
  </si>
  <si>
    <t>2017-2016</t>
  </si>
  <si>
    <t>INCOME STATEMENT</t>
  </si>
  <si>
    <t>Revenue</t>
  </si>
  <si>
    <t>Total Revenue</t>
  </si>
  <si>
    <t>Cost of Revenue</t>
  </si>
  <si>
    <t>Gross Profit</t>
  </si>
  <si>
    <t>Operating Expenses</t>
  </si>
  <si>
    <t>Research Development</t>
  </si>
  <si>
    <t>Selling General and Administrative</t>
  </si>
  <si>
    <t>-</t>
  </si>
  <si>
    <t>Total Operating Expenses</t>
  </si>
  <si>
    <t>Operating Income or Loss</t>
  </si>
  <si>
    <t>Income from Continuing Operations</t>
  </si>
  <si>
    <t>Total Other Income/Expenses Net</t>
  </si>
  <si>
    <t>Interest Expense</t>
  </si>
  <si>
    <t>Income Before Tax</t>
  </si>
  <si>
    <t>Income Tax Expense</t>
  </si>
  <si>
    <t>Net Income</t>
  </si>
  <si>
    <t>BALANCE SHEET</t>
  </si>
  <si>
    <t>Current Assets</t>
  </si>
  <si>
    <t>Cash And Cash Equivalents</t>
  </si>
  <si>
    <t>Short Term Investments</t>
  </si>
  <si>
    <t>Net Receivables</t>
  </si>
  <si>
    <t>Inventory</t>
  </si>
  <si>
    <t>Other Current Assets</t>
  </si>
  <si>
    <t>Total Current Assets</t>
  </si>
  <si>
    <t>Goodwill</t>
  </si>
  <si>
    <t>Intangible Assets</t>
  </si>
  <si>
    <t>Total Assets</t>
  </si>
  <si>
    <t>Current Liabilities</t>
  </si>
  <si>
    <t>Accounts Payable</t>
  </si>
  <si>
    <t>Other Current Liabilities</t>
  </si>
  <si>
    <t>Total Current Liabilities</t>
  </si>
  <si>
    <t>Long Term Debt</t>
  </si>
  <si>
    <t>Total Liabilities</t>
  </si>
  <si>
    <t>Stockholders' Equity</t>
  </si>
  <si>
    <t>Common Stock</t>
  </si>
  <si>
    <t>Retained Earnings</t>
  </si>
  <si>
    <t>CASHFLOW STATEMENT</t>
  </si>
  <si>
    <t>Investments</t>
  </si>
  <si>
    <t>Dividends Paid</t>
  </si>
  <si>
    <t>RATIO ANALYSIS</t>
  </si>
  <si>
    <t>Formula</t>
  </si>
  <si>
    <t>Comments</t>
  </si>
  <si>
    <t>Liquidity</t>
  </si>
  <si>
    <t>Current ratio</t>
  </si>
  <si>
    <t>times</t>
  </si>
  <si>
    <t xml:space="preserve"> =(Current assets-Other assets)/Current liabilities</t>
  </si>
  <si>
    <t>Quick ratio</t>
  </si>
  <si>
    <t xml:space="preserve"> =(CA-Inv)/Cur. Liabs</t>
  </si>
  <si>
    <t>Cash ratio</t>
  </si>
  <si>
    <t xml:space="preserve"> = Cash/Cur. Liabs</t>
  </si>
  <si>
    <t>Net Working Capital</t>
  </si>
  <si>
    <t>USD m</t>
  </si>
  <si>
    <t xml:space="preserve"> = Current asset - current liabilities</t>
  </si>
  <si>
    <t>NWC to Total Assets</t>
  </si>
  <si>
    <t xml:space="preserve"> = NWC/Total Assets</t>
  </si>
  <si>
    <t>Long-term solvency (financial leverage)</t>
  </si>
  <si>
    <t>Total debt ratio</t>
  </si>
  <si>
    <t xml:space="preserve"> = (Total assets-Total equity)/total assets</t>
  </si>
  <si>
    <t>Debt-equity ratio</t>
  </si>
  <si>
    <t xml:space="preserve"> = Total debt/Total equity</t>
  </si>
  <si>
    <t>Equity multiplier</t>
  </si>
  <si>
    <t xml:space="preserve"> = Total assets/Total equity</t>
  </si>
  <si>
    <t>Long-term debt ratio</t>
  </si>
  <si>
    <t xml:space="preserve"> = Long term debt/(Longterm debt-Total equity)</t>
  </si>
  <si>
    <t>EBIT</t>
  </si>
  <si>
    <t>% Expense</t>
  </si>
  <si>
    <t>Times interest earned ratio (TIE)</t>
  </si>
  <si>
    <t xml:space="preserve"> = EBIT/interest</t>
  </si>
  <si>
    <t>10 mln</t>
  </si>
  <si>
    <t>10 mln to pay as INT</t>
  </si>
  <si>
    <t>Cash coverage ratio</t>
  </si>
  <si>
    <t xml:space="preserve"> = (EBIT+Depreciation)/interest</t>
  </si>
  <si>
    <t>CASH / INTEREST EXPENSE</t>
  </si>
  <si>
    <t>Total Debt/EBITDA ratio</t>
  </si>
  <si>
    <t xml:space="preserve"> = Total debt/EBITDA</t>
  </si>
  <si>
    <t>Turnover ratios</t>
  </si>
  <si>
    <t>Inventory turnover</t>
  </si>
  <si>
    <t xml:space="preserve"> = COGS/ Avg year Inventory</t>
  </si>
  <si>
    <t>avg</t>
  </si>
  <si>
    <t>Day's sales in inventory</t>
  </si>
  <si>
    <t>days</t>
  </si>
  <si>
    <t xml:space="preserve"> = 365days/Inventory turnover</t>
  </si>
  <si>
    <t>Receivables turnover</t>
  </si>
  <si>
    <t xml:space="preserve"> = Sales/Accounts receivables</t>
  </si>
  <si>
    <t>Days' sales in receivables</t>
  </si>
  <si>
    <t xml:space="preserve"> = 365/Receivable turnover</t>
  </si>
  <si>
    <t>Payables Turnover</t>
  </si>
  <si>
    <t xml:space="preserve"> = CoGS/Accounts payable</t>
  </si>
  <si>
    <t>Days sales in payables</t>
  </si>
  <si>
    <t xml:space="preserve"> = 365/Payables Turnover</t>
  </si>
  <si>
    <t>NWC turnover</t>
  </si>
  <si>
    <t xml:space="preserve"> = Sales/NWC</t>
  </si>
  <si>
    <t>Fixed asset turnover</t>
  </si>
  <si>
    <t xml:space="preserve"> = Sales/Net fixed assets</t>
  </si>
  <si>
    <t>Total asset turnover</t>
  </si>
  <si>
    <t xml:space="preserve"> = Sales/Total assets</t>
  </si>
  <si>
    <t>Operating Cycle</t>
  </si>
  <si>
    <t xml:space="preserve"> = DSI + DSR</t>
  </si>
  <si>
    <t>Cash Cycle</t>
  </si>
  <si>
    <t xml:space="preserve"> = DSI + DSR - DSP</t>
  </si>
  <si>
    <t>Profitability ratios</t>
  </si>
  <si>
    <t>Profit margin</t>
  </si>
  <si>
    <t>%</t>
  </si>
  <si>
    <t xml:space="preserve"> = Net Income/Sales</t>
  </si>
  <si>
    <t>Return on assets (ROA)</t>
  </si>
  <si>
    <t xml:space="preserve"> = Net income/Total assets</t>
  </si>
  <si>
    <t>Return on equity (ROE)</t>
  </si>
  <si>
    <t xml:space="preserve"> = Net income/Total equity</t>
  </si>
  <si>
    <t>Dupont Identity</t>
  </si>
  <si>
    <t xml:space="preserve"> = Net income/Sales X Sales/Assets X Assets/Equity</t>
  </si>
  <si>
    <t xml:space="preserve">  Net Income/Sales (NPM)</t>
  </si>
  <si>
    <t xml:space="preserve">  Sales/Assets (ATO)</t>
  </si>
  <si>
    <t xml:space="preserve"> = Sales/Assets</t>
  </si>
  <si>
    <t xml:space="preserve">  Assets/Equity (EM)</t>
  </si>
  <si>
    <t xml:space="preserve"> = Assets/Equity</t>
  </si>
  <si>
    <t>Market Value Ratios</t>
  </si>
  <si>
    <t>Price per share</t>
  </si>
  <si>
    <t>Shares issues</t>
  </si>
  <si>
    <t>shares</t>
  </si>
  <si>
    <t>Earnings per share (EPS)</t>
  </si>
  <si>
    <t>USD</t>
  </si>
  <si>
    <t xml:space="preserve">  NI/shares outstanding. Divided by 1000 for per 1 share amount</t>
  </si>
  <si>
    <t>Earnings growth rate</t>
  </si>
  <si>
    <t>Price-earnings ratio (P/E)</t>
  </si>
  <si>
    <t xml:space="preserve"> = Price per share/Earnings per share</t>
  </si>
  <si>
    <t>PEG ratio</t>
  </si>
  <si>
    <t xml:space="preserve"> = Price-earnings ratio/earnings growth rate</t>
  </si>
  <si>
    <t>Sales per share</t>
  </si>
  <si>
    <t xml:space="preserve"> = Sales / # shares outstanding</t>
  </si>
  <si>
    <t>Price-sales ratio</t>
  </si>
  <si>
    <t xml:space="preserve"> = Price per share/Sales per share</t>
  </si>
  <si>
    <t>Market-to-book ratio</t>
  </si>
  <si>
    <t xml:space="preserve"> = Market value per share/Book value per share</t>
  </si>
  <si>
    <t>Tobin's Q ratio</t>
  </si>
  <si>
    <t xml:space="preserve"> = Market value of assets/Replacement cost of assets</t>
  </si>
  <si>
    <t>Dividend ratios</t>
  </si>
  <si>
    <t>Dividends per share (DPS)</t>
  </si>
  <si>
    <t>Dividend pay out (d)</t>
  </si>
  <si>
    <t xml:space="preserve"> = Dividends/Net Income = DivPershare/EPS</t>
  </si>
  <si>
    <t>Retention (RR)</t>
  </si>
  <si>
    <t xml:space="preserve"> = 1- Dividend Pay out</t>
  </si>
  <si>
    <t>Dividend yield (DY)</t>
  </si>
  <si>
    <t xml:space="preserve"> = DPS/Price per share</t>
  </si>
  <si>
    <t>Inmarsat Financial Analysis</t>
  </si>
  <si>
    <t>Employee benefit costs</t>
  </si>
  <si>
    <t>Network and satelite operating costs</t>
  </si>
  <si>
    <t>Impairment of financial assets</t>
  </si>
  <si>
    <t>Other operating costs</t>
  </si>
  <si>
    <t>Own work capitalised</t>
  </si>
  <si>
    <t>Total net operating costs</t>
  </si>
  <si>
    <t>EBITDA</t>
  </si>
  <si>
    <t>Depreciation and amortisation</t>
  </si>
  <si>
    <t>Impairment loss on fixed and intangible assets</t>
  </si>
  <si>
    <t>Loss on disposals of assets</t>
  </si>
  <si>
    <t>Share of profit of associates</t>
  </si>
  <si>
    <t>Operating profit</t>
  </si>
  <si>
    <t>Financing income</t>
  </si>
  <si>
    <t>Financing costs</t>
  </si>
  <si>
    <t>Net financing costs</t>
  </si>
  <si>
    <t>Profit before tax</t>
  </si>
  <si>
    <t>Taxation charge</t>
  </si>
  <si>
    <t>Profit for the period</t>
  </si>
  <si>
    <t>2018-2017</t>
  </si>
  <si>
    <t>Non-Current Assets</t>
  </si>
  <si>
    <t>Property, plant and equipment</t>
  </si>
  <si>
    <t>Intangible assets</t>
  </si>
  <si>
    <t>Other receivables</t>
  </si>
  <si>
    <t>Deferred tax asset</t>
  </si>
  <si>
    <t>Derivative financial instruments</t>
  </si>
  <si>
    <t>Right of Use Assets</t>
  </si>
  <si>
    <t>Short-term deposits</t>
  </si>
  <si>
    <t>Trade and other receivables</t>
  </si>
  <si>
    <t>Inventories</t>
  </si>
  <si>
    <t>Current tax assets</t>
  </si>
  <si>
    <t>Restricted cash</t>
  </si>
  <si>
    <t>Total assets</t>
  </si>
  <si>
    <t>Liabilities</t>
  </si>
  <si>
    <t>Assets</t>
  </si>
  <si>
    <t>Current liabilities</t>
  </si>
  <si>
    <t>Borrowings</t>
  </si>
  <si>
    <t>Trade and other payables</t>
  </si>
  <si>
    <t>Provisions</t>
  </si>
  <si>
    <t>Current tax liabilities</t>
  </si>
  <si>
    <t>Lease obligations</t>
  </si>
  <si>
    <t>Non-current liabilities</t>
  </si>
  <si>
    <t>Other payables</t>
  </si>
  <si>
    <t>Deferred tax liabilities</t>
  </si>
  <si>
    <t>Net assets</t>
  </si>
  <si>
    <t>Ordinary shares</t>
  </si>
  <si>
    <t>Share premium</t>
  </si>
  <si>
    <t>Other reserves</t>
  </si>
  <si>
    <t>Retained earnings</t>
  </si>
  <si>
    <t>Equity attributable to shareholders</t>
  </si>
  <si>
    <t>Non-controlling interest</t>
  </si>
  <si>
    <t>Total equity</t>
  </si>
  <si>
    <t>Cash flow from operating activities</t>
  </si>
  <si>
    <t>Cash generated from operations</t>
  </si>
  <si>
    <t>Interest received</t>
  </si>
  <si>
    <t>Tax received/(paid)</t>
  </si>
  <si>
    <t>Net cash inflow from operating activities</t>
  </si>
  <si>
    <t xml:space="preserve">Cash flow from investing activities </t>
  </si>
  <si>
    <t>Purchase of property, plant and equipment</t>
  </si>
  <si>
    <t>Additions to intangible assets</t>
  </si>
  <si>
    <t>Investment in financial asset</t>
  </si>
  <si>
    <t>Net cash used in investing activities</t>
  </si>
  <si>
    <t>Cash flow from financing activities</t>
  </si>
  <si>
    <t>Dividends paid to shareholders</t>
  </si>
  <si>
    <t>Repayment of borrowings</t>
  </si>
  <si>
    <t>Interest paid</t>
  </si>
  <si>
    <t>Arrangement costs of financing</t>
  </si>
  <si>
    <t>Drawdown of borrowings</t>
  </si>
  <si>
    <t>Cash payments for the principal portion of the lease obligations</t>
  </si>
  <si>
    <t>Other financing activities</t>
  </si>
  <si>
    <t>Net cash used in financing activities</t>
  </si>
  <si>
    <t>Net decrease in cash and cash equivalents</t>
  </si>
  <si>
    <t xml:space="preserve">Cash and cash equivalents </t>
  </si>
  <si>
    <t>At beginning of the period</t>
  </si>
  <si>
    <t>Exchange gains/(losses) on cash and cash equivalents</t>
  </si>
  <si>
    <t xml:space="preserve">At end of the period (net of bank overdrafts) </t>
  </si>
  <si>
    <t>Comprising:</t>
  </si>
  <si>
    <t>Cash at bank and in hand</t>
  </si>
  <si>
    <t>Short-term deposits with original maturity of less than three months</t>
  </si>
  <si>
    <t>Cash and cash equivalents</t>
  </si>
  <si>
    <t>Bank overdrafts</t>
  </si>
  <si>
    <t>Net cash and cash equivalents at end of period</t>
  </si>
  <si>
    <t>Inmarsat Финансовые результаты</t>
  </si>
  <si>
    <t>Отчет о прибылях и убытках</t>
  </si>
  <si>
    <t>Выручка</t>
  </si>
  <si>
    <t>Выручка всего</t>
  </si>
  <si>
    <t>Расходы на вознаграждение сотрудникам</t>
  </si>
  <si>
    <t>Сетевые и спутниковые операционные расходы</t>
  </si>
  <si>
    <t>Обесценение финансовых активов</t>
  </si>
  <si>
    <t>Другие операционные затраты</t>
  </si>
  <si>
    <t>Капитализация работ собственными силами</t>
  </si>
  <si>
    <t>Всего чистых операционных расходов</t>
  </si>
  <si>
    <t>Износ и аммортизация</t>
  </si>
  <si>
    <t>Убыток от обесценения основных и нематериальных активов</t>
  </si>
  <si>
    <t>Убыток от выбытия активов</t>
  </si>
  <si>
    <t>Доля в прибыли ассоциированных компаний</t>
  </si>
  <si>
    <t>Операционная прибыль</t>
  </si>
  <si>
    <t>Прибыль от финансирования</t>
  </si>
  <si>
    <t>Затраты на финансирование</t>
  </si>
  <si>
    <t>Change in fair value of derivative</t>
  </si>
  <si>
    <t>Изменение справедливой стоимости производных инструментов</t>
  </si>
  <si>
    <t>Всего финансовые расходы</t>
  </si>
  <si>
    <t>Прибыль до налообложения</t>
  </si>
  <si>
    <t>Налоги</t>
  </si>
  <si>
    <t>Прибыль за период</t>
  </si>
  <si>
    <t>Балланс</t>
  </si>
  <si>
    <t>Активы</t>
  </si>
  <si>
    <t>Внеоборотные активы</t>
  </si>
  <si>
    <t>Основные средства</t>
  </si>
  <si>
    <t>Нематериальные активы</t>
  </si>
  <si>
    <t>Вложения</t>
  </si>
  <si>
    <t>Право пользования активами</t>
  </si>
  <si>
    <t>Прочие поступления</t>
  </si>
  <si>
    <t>Отсроченный налоговый актив</t>
  </si>
  <si>
    <t>Производные финансовые инструменты</t>
  </si>
  <si>
    <t>Оборотные активы</t>
  </si>
  <si>
    <t>Денежные средства и денежные эквиваленты</t>
  </si>
  <si>
    <t>Краткосрочные депозиты</t>
  </si>
  <si>
    <t>Запасы</t>
  </si>
  <si>
    <t>Текущие налоговые обязательства</t>
  </si>
  <si>
    <t>Финансовые и другие оборотные активы (включая дебиторскую задолженность)</t>
  </si>
  <si>
    <t>Активы всего</t>
  </si>
  <si>
    <t>Текущие обязательства</t>
  </si>
  <si>
    <t>Обязательства</t>
  </si>
  <si>
    <t>Кредиторская задолженность</t>
  </si>
  <si>
    <t>Резерв</t>
  </si>
  <si>
    <t>Арендные обязательства</t>
  </si>
  <si>
    <t>Долгосрочные обязательства</t>
  </si>
  <si>
    <t>Долгосрочные заемные средства</t>
  </si>
  <si>
    <t>Кратсксрочные заемные средства</t>
  </si>
  <si>
    <t>Прочие обязательства</t>
  </si>
  <si>
    <t>Отсроченные налоговые обязательства</t>
  </si>
  <si>
    <t>Обязательства всего</t>
  </si>
  <si>
    <t>Чистые активы</t>
  </si>
  <si>
    <t>Акционерный капитал</t>
  </si>
  <si>
    <t>Обыкновенные акции</t>
  </si>
  <si>
    <t>Привелигерованные акции</t>
  </si>
  <si>
    <t>Другие резервы</t>
  </si>
  <si>
    <t>Отложенная прибыль</t>
  </si>
  <si>
    <t>Собственный капитал, принадлежащий акционерам</t>
  </si>
  <si>
    <t>Неконтролируемый пакет</t>
  </si>
  <si>
    <t>Капитал всего</t>
  </si>
  <si>
    <t>Денежный поток</t>
  </si>
  <si>
    <t>Денежный поток от операционной деятельности</t>
  </si>
  <si>
    <t>Денежные средства, полученные от операционной деятельности</t>
  </si>
  <si>
    <t>Полученные проценты</t>
  </si>
  <si>
    <t>Полученные (уплаченные) налоги</t>
  </si>
  <si>
    <t>Денежный поток от инвестиционной деятельности</t>
  </si>
  <si>
    <t>Закупка основных средств</t>
  </si>
  <si>
    <t>Дополнения к нематериальным активам</t>
  </si>
  <si>
    <t>Proceeds from short-term deposits</t>
  </si>
  <si>
    <t>Payments to short-term deposits</t>
  </si>
  <si>
    <t>Поступления от краткосрочных депозитов</t>
  </si>
  <si>
    <t>Платежи по краткосрочным депозитам</t>
  </si>
  <si>
    <t>Инвестиции в финансовый актив</t>
  </si>
  <si>
    <t>Денежный поток от финансовой деятельности</t>
  </si>
  <si>
    <t>Дивиденды, выплаченные акционерам</t>
  </si>
  <si>
    <t>Погашение займов</t>
  </si>
  <si>
    <t>Выплата процентов</t>
  </si>
  <si>
    <t>Прочие финансовые активности</t>
  </si>
  <si>
    <t>Сальдо от инвестиционной деятельности</t>
  </si>
  <si>
    <t>Сальдо от финансовой деятельности</t>
  </si>
  <si>
    <t>Сальдо от операционной деятельности</t>
  </si>
  <si>
    <t>Сальдо</t>
  </si>
  <si>
    <t>В начале периода</t>
  </si>
  <si>
    <t>Уменьшение денежный средств и денежных эквивалентов</t>
  </si>
  <si>
    <t>Обмен прибыли / (убытки) на денежные средства и их эквивалентов</t>
  </si>
  <si>
    <t>На конец периода (за вычетом банковских овердрафтов)</t>
  </si>
  <si>
    <t>Состоит из:</t>
  </si>
  <si>
    <t>Наличные в банке и кассе</t>
  </si>
  <si>
    <t>Краткосрочные депозиты с первоначальным сроком погашения менее трех месяцев</t>
  </si>
  <si>
    <t>Банковские овердрафты</t>
  </si>
  <si>
    <t>Денежные средства и денежные эквиваленты в конце периода</t>
  </si>
  <si>
    <t>Ликвидность</t>
  </si>
  <si>
    <t>Коэффициент текущей ликвидности</t>
  </si>
  <si>
    <t>Чистый оборотный капитал</t>
  </si>
  <si>
    <t>Коэффициент быстрой ликвидности</t>
  </si>
  <si>
    <t>Коэффициент денежной ликвидности</t>
  </si>
  <si>
    <t>ЧОК к Активам всего</t>
  </si>
  <si>
    <t>Коэффициент платежеспособности (финансовый рычаг)</t>
  </si>
  <si>
    <t>Коэффициент общей задолженности</t>
  </si>
  <si>
    <t>Соотношение заемных и собственных средств</t>
  </si>
  <si>
    <t>Мультипликатор собственного капитала</t>
  </si>
  <si>
    <t>Коэффициент долгосрочной задолженности</t>
  </si>
  <si>
    <t>Коэффициент покрытия процентных платежей</t>
  </si>
  <si>
    <t>коэффициент денежного потока</t>
  </si>
  <si>
    <t>Соотношение общий долг / EBITDA</t>
  </si>
  <si>
    <t>Коэффициенты оборачиваемости</t>
  </si>
  <si>
    <t>Товарооборот</t>
  </si>
  <si>
    <t>Показатель достаточности запасов</t>
  </si>
  <si>
    <t>Оборот дебиторской задолженности</t>
  </si>
  <si>
    <t>Показатель достаточности дебиторской задолженности</t>
  </si>
  <si>
    <t>Оборот кредиторской задолженности</t>
  </si>
  <si>
    <t>Показатель достаточности кредиторской задолженности</t>
  </si>
  <si>
    <t>Оборот чистого оборотного капитала</t>
  </si>
  <si>
    <t>Оборачиваемость основных средств</t>
  </si>
  <si>
    <t>Общая оборачиваемость активов</t>
  </si>
  <si>
    <t>Операционный цикл</t>
  </si>
  <si>
    <t>Денежный цикл</t>
  </si>
  <si>
    <t>Коэффициенты рентабельности</t>
  </si>
  <si>
    <t>Рентабельность</t>
  </si>
  <si>
    <t>Рентабельность активов (ROA)</t>
  </si>
  <si>
    <t>Рентабельнсть собственного капитала (ROE)</t>
  </si>
  <si>
    <t>Продажи / Активы (ATO)</t>
  </si>
  <si>
    <t>Чистая прибыль / Продажи (NPM)</t>
  </si>
  <si>
    <t>Активы / Собственный капитал (EM)</t>
  </si>
  <si>
    <t>Коэффициенты рыночной стоимости</t>
  </si>
  <si>
    <t>Цена за акцию</t>
  </si>
  <si>
    <t>Проблемы с акциями</t>
  </si>
  <si>
    <t>Прибыль на акцию (EPS)</t>
  </si>
  <si>
    <t>Темпы роста прибыли</t>
  </si>
  <si>
    <t>Соотношение цены к прибыли (P/E)</t>
  </si>
  <si>
    <t>PEG соотношение</t>
  </si>
  <si>
    <t>Продажи на акцию</t>
  </si>
  <si>
    <t>Соотношение цены и объема продаж</t>
  </si>
  <si>
    <t>Коэффициент котировки акций</t>
  </si>
  <si>
    <t>Коэффициент Тобина</t>
  </si>
  <si>
    <t>Коэффициенты дивидендов</t>
  </si>
  <si>
    <t>Дивиденды на акцию (DPS)</t>
  </si>
  <si>
    <t>Выплата дивидендов (d)</t>
  </si>
  <si>
    <t>Удержание (RR)</t>
  </si>
  <si>
    <t>Дивидендная доходность (DY)</t>
  </si>
  <si>
    <t>Net Income available to common shareholders</t>
  </si>
  <si>
    <t>Reported EPS</t>
  </si>
  <si>
    <t>Basic</t>
  </si>
  <si>
    <t>Diluted</t>
  </si>
  <si>
    <t>Weighted average shares outstanding</t>
  </si>
  <si>
    <t xml:space="preserve"> </t>
  </si>
  <si>
    <t>Общий доход</t>
  </si>
  <si>
    <t>Стоимость доходов</t>
  </si>
  <si>
    <t>Валовая прибыль</t>
  </si>
  <si>
    <t>Операционные расходы</t>
  </si>
  <si>
    <t>Исследования и разработки</t>
  </si>
  <si>
    <t>Продажа общего и административного</t>
  </si>
  <si>
    <t>Операционный доход или убыток</t>
  </si>
  <si>
    <t>Расходы в процентах</t>
  </si>
  <si>
    <t>Всего прочих доходов / расходов нетто</t>
  </si>
  <si>
    <t>Доход до налогообложения</t>
  </si>
  <si>
    <t>Расходы по подоходному налогу</t>
  </si>
  <si>
    <t>Доход от продолжающихся операций</t>
  </si>
  <si>
    <t>Чистая прибыль</t>
  </si>
  <si>
    <t>Чистая прибыль доступна для простых акционеров</t>
  </si>
  <si>
    <t>Сообщается EPS</t>
  </si>
  <si>
    <t>основной</t>
  </si>
  <si>
    <t>разбавленный</t>
  </si>
  <si>
    <t>Средневзвешенные акции в обращении</t>
  </si>
  <si>
    <t>Cash</t>
  </si>
  <si>
    <t>Total Cash</t>
  </si>
  <si>
    <t>Non-current assets</t>
  </si>
  <si>
    <t>Gross property, plant and equipment</t>
  </si>
  <si>
    <t>Accumulated Depreciation</t>
  </si>
  <si>
    <t>Net property, plant and equipment</t>
  </si>
  <si>
    <t>Equity and other investments</t>
  </si>
  <si>
    <t>Other long-term assets</t>
  </si>
  <si>
    <t>Total non-current assets</t>
  </si>
  <si>
    <t>Liabilities and stockholders' equity</t>
  </si>
  <si>
    <t>Taxes payable</t>
  </si>
  <si>
    <t>Accrued liabilities</t>
  </si>
  <si>
    <t>Deferred revenues</t>
  </si>
  <si>
    <t>Deferred taxes liabilities</t>
  </si>
  <si>
    <t>Other long-term liabilities</t>
  </si>
  <si>
    <t>Total non-current liabilities</t>
  </si>
  <si>
    <t>Accumulated other comprehensive income</t>
  </si>
  <si>
    <t>Total stockholders' equity</t>
  </si>
  <si>
    <t>Total liabilities and stockholders' equity</t>
  </si>
  <si>
    <t>Cash flows from operating activities</t>
  </si>
  <si>
    <t>Depreciation &amp; amortization</t>
  </si>
  <si>
    <t>Deferred income taxes</t>
  </si>
  <si>
    <t>Stock based compensation</t>
  </si>
  <si>
    <t>Change in working capital</t>
  </si>
  <si>
    <t>Accounts receivable</t>
  </si>
  <si>
    <t>Other working capital</t>
  </si>
  <si>
    <t>Other non-cash items</t>
  </si>
  <si>
    <t>Net cash provided by operating activites</t>
  </si>
  <si>
    <t xml:space="preserve">Cash flows from investing activities </t>
  </si>
  <si>
    <t>Investments in property, plant and equipment</t>
  </si>
  <si>
    <t>Acquisitions, net</t>
  </si>
  <si>
    <t>Purchases of investments</t>
  </si>
  <si>
    <t>Sales/Maturities of investments</t>
  </si>
  <si>
    <t>Other investing activites</t>
  </si>
  <si>
    <t>Net cash used for investing activites</t>
  </si>
  <si>
    <t>Cash flows from financing activities</t>
  </si>
  <si>
    <t>Debt repayment</t>
  </si>
  <si>
    <t>Common stock issued</t>
  </si>
  <si>
    <t>Common stock repurchased</t>
  </si>
  <si>
    <t>Other financing activites</t>
  </si>
  <si>
    <t>Net cash used privided by (used for) financing activities</t>
  </si>
  <si>
    <t>Net change in cash</t>
  </si>
  <si>
    <t>Cash at beginning of period</t>
  </si>
  <si>
    <t>Cash at end of period</t>
  </si>
  <si>
    <t>Free Cash Flow</t>
  </si>
  <si>
    <t>Operating Cash Flow</t>
  </si>
  <si>
    <t>Capital Expenditure</t>
  </si>
  <si>
    <t>Текущие активы</t>
  </si>
  <si>
    <t>Денежные средства</t>
  </si>
  <si>
    <t>Денежные средства и их эквиваленты</t>
  </si>
  <si>
    <t>Краткосрочные инвестиции</t>
  </si>
  <si>
    <t>Всего наличных</t>
  </si>
  <si>
    <t>Чистая дебиторская задолженность</t>
  </si>
  <si>
    <t>инвентарь</t>
  </si>
  <si>
    <t>Другие текущие активы</t>
  </si>
  <si>
    <t>Всего текущих активов</t>
  </si>
  <si>
    <t>Валовая стоимость основных средств</t>
  </si>
  <si>
    <t>Накопленная амортизация</t>
  </si>
  <si>
    <t>Чистая стоимость основных средств</t>
  </si>
  <si>
    <t>Акции и другие инвестиции</t>
  </si>
  <si>
    <t>доброжелательность</t>
  </si>
  <si>
    <t>Другие долгосрочные активы</t>
  </si>
  <si>
    <t>Всего внеоборотных активов</t>
  </si>
  <si>
    <t>Всего активов</t>
  </si>
  <si>
    <t>Обязательства и акционерный капитал</t>
  </si>
  <si>
    <t>Налоги к уплате</t>
  </si>
  <si>
    <t>Начисленные обязательства</t>
  </si>
  <si>
    <t>Отложенные доходы</t>
  </si>
  <si>
    <t>Прочие текущие обязательства</t>
  </si>
  <si>
    <t>Всего текущих обязательств</t>
  </si>
  <si>
    <t>Долгосрочные кредиты</t>
  </si>
  <si>
    <t>Отложенные налоговые обязательства</t>
  </si>
  <si>
    <t>Прочие долгосрочные обязательства</t>
  </si>
  <si>
    <t>Всего долгосрочных обязательств</t>
  </si>
  <si>
    <t>Всего обязательства</t>
  </si>
  <si>
    <t>Нераспределенная прибыль</t>
  </si>
  <si>
    <t>Накопленный прочий совокупный доход</t>
  </si>
  <si>
    <t>Общий акционерный капитал</t>
  </si>
  <si>
    <t>Общая сумма обязательств и собственный капитал</t>
  </si>
  <si>
    <t>Денежные потоки от операционной деятельности</t>
  </si>
  <si>
    <t>Амортизация</t>
  </si>
  <si>
    <t>Отложенные подоходные налоги</t>
  </si>
  <si>
    <t>Фондовая компенсация</t>
  </si>
  <si>
    <t>Изменение в оборотном капитале</t>
  </si>
  <si>
    <t>Дебиторская задолженность</t>
  </si>
  <si>
    <t>Прочие оборотные средства</t>
  </si>
  <si>
    <t>Другие безналичные вещи</t>
  </si>
  <si>
    <t>Чистые денежные средства от операционной деятельности</t>
  </si>
  <si>
    <t>Денежные потоки от инвестиционной деятельности</t>
  </si>
  <si>
    <t>Инвестиции в основные средства</t>
  </si>
  <si>
    <t>Приобретения, нетто</t>
  </si>
  <si>
    <t>Покупки инвестиций</t>
  </si>
  <si>
    <t>Продажи / Сроки погашения инвестиций</t>
  </si>
  <si>
    <t>Другие инвестиционные виды деятельности</t>
  </si>
  <si>
    <t>Чистые денежные средства, использованные для инвестирования</t>
  </si>
  <si>
    <t>Денежные потоки от финансовой деятельности</t>
  </si>
  <si>
    <t>Возврат долга</t>
  </si>
  <si>
    <t>Выпущено обыкновенных акций</t>
  </si>
  <si>
    <t>Выкупленные обыкновенные акции</t>
  </si>
  <si>
    <t>Выплаченные дивиденды</t>
  </si>
  <si>
    <t>Другие финансовые мероприятия</t>
  </si>
  <si>
    <t>Чистые денежные средства, использованные для финансовой деятельности</t>
  </si>
  <si>
    <t>Чистое изменение наличными</t>
  </si>
  <si>
    <t>Наличные в начале периода</t>
  </si>
  <si>
    <t>Наличные в конце периода</t>
  </si>
  <si>
    <t>Свободный денежный поток</t>
  </si>
  <si>
    <t>Операционный денежный поток</t>
  </si>
  <si>
    <t>Капитальные затраты</t>
  </si>
  <si>
    <t>Пассивы</t>
  </si>
  <si>
    <t>ликвидности</t>
  </si>
  <si>
    <t>Текущее соотношение</t>
  </si>
  <si>
    <t>Соотношение денежных средств</t>
  </si>
  <si>
    <t>Долгосрочная платежеспособность (финансовый рычаг)</t>
  </si>
  <si>
    <t>Коэффициент начисленных процентов (TIE)</t>
  </si>
  <si>
    <t>Коэффициент покрытия наличными</t>
  </si>
  <si>
    <t>Коэффициент оборачиваемости</t>
  </si>
  <si>
    <t>Дневные продажи в инвентаре</t>
  </si>
  <si>
    <t>Дни продаж в дебиторской задолженности</t>
  </si>
  <si>
    <t>Дни продаж в кредиторской задолженности</t>
  </si>
  <si>
    <t>Оборот основных средств</t>
  </si>
  <si>
    <t>Общий оборот активов</t>
  </si>
  <si>
    <t>Кассовый цикл</t>
  </si>
  <si>
    <t>Рентабельность собственного капитала (ROE)</t>
  </si>
  <si>
    <t>Соотношение цены и прибыли (P / E)</t>
  </si>
  <si>
    <t>Соотношение ПЭГ</t>
  </si>
  <si>
    <t>Соотношение рынка и книги</t>
  </si>
  <si>
    <t>Коэффициент тобина Q</t>
  </si>
  <si>
    <t>Дивидендные отношения</t>
  </si>
  <si>
    <t>СПРАВКА О ДОХОДАХ</t>
  </si>
  <si>
    <t xml:space="preserve"> Net Income/Sales (NPM)</t>
  </si>
  <si>
    <t xml:space="preserve"> Sales/Assets (ATO)</t>
  </si>
  <si>
    <t xml:space="preserve"> Assets/Equity (EM)</t>
  </si>
  <si>
    <t>Чистая прибыль / продажи (NPM)</t>
  </si>
  <si>
    <t xml:space="preserve"> Продажи / Активы (АТО)</t>
  </si>
  <si>
    <t xml:space="preserve"> Активы / Собственный капитал (EM)</t>
  </si>
  <si>
    <t>Коэффициент текущей ликвидности снижается от года к года, в 2018 году этот показатель достиг 0,82, что является существенно ниже чем общепринятый показатель в 1,5. Текущий коэффициент говорит о вероятных трудностях в погашении организацией своих текущих обязательств. В данном случае показатель текущей ликвидности связан с уменьшением оборотных активов компании в связи с уменьшением краткосрочных инвестиций и наличности компании. Рекомендуется уменьшить дебиторскую и кредиторскую задолженность.</t>
  </si>
  <si>
    <t>Коэффициент быстрой ликвидности меньше 1 (0,76), значит ликвидные активы не покрывают краткосрочные обязательства, а значит существует риск потери платежеспособности, что является негативным сигналом для инвесторов. Рекомендуется пополнить запасы оборотных активов компании либо снизить текущие обязательства, например уменьшить кредиторскую задолженность.</t>
  </si>
  <si>
    <t>Коэффициент абсолютной ликвидности так же как и другие коэффициенты уменьшается, в 2018 году он составил 0,33, что еще находится в пределах нормы. Так же не стоит полагать, что высокий коэффициент это хорошо для компании, ведь это говорит о неоправданно высоких объемах свободных денежных средств, которые можно было бы использовать для развития бизнеса.</t>
  </si>
  <si>
    <t>ЧОК к общей сумме активов</t>
  </si>
  <si>
    <t>Отрицательное знаечение отношения чистого оборотного капитала к сумме активов означает, что у предприятия нет долгосрочного капитала, вложенного в текущие активы. Рекомендуется увеличить чистый оборотный капитал до положительных показателей путем уменьшения краткосрочных обязательств</t>
  </si>
  <si>
    <t>Отрицательное значение чистого оборотного капитала означает невозможность компании рассчитаться по краткосрочным обязательствам, реализовав все свои оборотные активы. В данном ситуации возможный отрицательный показатель связан с быстрым операционным циклом, так как запасы у данного вида бизнеса минимальны, компания оказывает услуги спутниковой связи. Рекомендуется уменьшить краткосрочные обязательства</t>
  </si>
  <si>
    <t>Коэффициент  показывает отношение заемных средств к собственному капиталу. Показатель от года к году практически не меняется и остается на отметке 0,73, что означает, что основную часть активов компании составляют долговые обязательства. Рекомендуется понизить данный коэффициент до показателя меньше 0,5 путем увеличения собственного капитала либо уменьшения долговых обязательств</t>
  </si>
  <si>
    <t>Показатель означает, что компания использует больше заемных средств чем собственный капитал для финансирования активов. Это означает, что если выручки компании резко упадут, ей будет намного тяжелее обслуживать привлеченные средства. Однако в данном сегменте бизнеса выручка компании всегда стабильная из-за постоянного спроса и государственных контрактов, поэтому такой коэффициент отношения заемных к собственным средствам допускается.</t>
  </si>
  <si>
    <t>TIE компании указывает на ее способность оплачивать свои долги. Большее значение коэффициента TIE означает, что у компании есть достаточно наличных после оплаты долгов, чтобы продолжать инвестировать в бизнес. Показатель 3.30 означает, что прибыль компании в 3.3 раза больше чем проценты по кредитам и налоговые обязательства, что считается хорошим показателем и означает, что у компании достаточно денежных средств, чтобы инвестировать в бизнес для получения большей прибыли.</t>
  </si>
  <si>
    <t>Коэффициент покрытия денежных средств необходим для определения возможности компании оплатить проценты по кредитам и налоговые обязательства. Чтобы показать достаточную платежеспособность коэффициент должен быть выше 1, в компани Inmarsat данный коэффициент равено 3,16, что означает достаточную платежеспособность</t>
  </si>
  <si>
    <t xml:space="preserve">Соотношение долг / EBITDA используется кредиторами, оценочными аналитиками и инвесторами для оценки ликвидности компании и финансового состояния. Коэффициент показывает, сколько фактического денежного потока у компании имеется для покрытия долгов и других обязательств. Отношение долга к EBITDA, которое со временем уменьшается, указывает на то, что компания выплачивает долг или увеличивает свою прибыль, или и то, и другое. </t>
  </si>
  <si>
    <t>Дни продажи запасов (DSI) - это среднее количество дней, которое требуется фирме для распродажи запасов. DSI - это показатель, который аналитики используют для определения эффективности продаж. Высокий DSI может указывать на то, что фирма неправильно управляет своими запасами или что у нее есть запасы, которые трудно продать. В нашем случае высокий показатель DSI не указывает на то, что товары трудно продать, так как компания занимается реализацией услуг по предоставлению спутниковой связи</t>
  </si>
  <si>
    <t>Товарооборот показывает, сколько раз компания продала и заменила запасы в течение определенного периода. Это помогает предприятиям принимать более обоснованные решения о ценах, производстве, маркетинге и приобретении новых товаров. Низкий оборот подразумевает слабые продажи и, возможно, избыточные запасы, в то время как высокий коэффициент подразумевает либо сильные продажи, либо недостаточный запас. В случае с компанией Inmarsat коэффициент товарооборота не указывает на недостаточный запас товаром, так как комания занимается услугами предоставления спутниковой связи</t>
  </si>
  <si>
    <t>Коэффициент оборачиваемости дебиторской задолженности - это учетная мера, используемая для количественной оценки эффективности деятельности компании по сбору дебиторской задолженности или задолженности клиентов. Высокий коэффициент оборачиваемости дебиторской задолженности может указывать на то, что взыскание дебиторской задолженности компании является эффективным и что у компании есть значительная доля качественных клиентов, которые быстро оплачивают свои долги. Коэффициент 4 означает, что компания собирает деньги со своих клиентов каждый квартал и так как этот показатель не меняется от года к году, это может говорить об определенной политике компании со своими клиентами.</t>
  </si>
  <si>
    <t>Дни непогашенных продаж (DSR) - это мера среднего количества дней, которое требуется компании для сбора платежей после совершения продажи. DSR указывает количество продаж, совершенных компанией за определенный период времени, скорость, с которой клиенты платят. Показатель Inmarsat является средним для данного типа бизнеса</t>
  </si>
  <si>
    <t>Коэффициент оборачиваемости кредиторской задолженности - это показатель краткосрочной ликвидности, используемый для количественной оценки ставки, по которой компания рассчитывается со своими поставщиками. Оборачиваемость кредиторской задолженности показывает, сколько раз компания погашает кредиторскую задолженность за период. Показатель 0,34 указывает на то, что компания очень редко оплачивает свою кредиторскую задолженность, что может привести к осложнению с расчетами с поставщиками. Рекомендуется снизить кредиторскую задолженность, одновременно с этим, если у компании хорошие отношения с поставщиками, она может использовать эти денежные средства для краткосрочных инвестиций</t>
  </si>
  <si>
    <t>Оборот ЧОК</t>
  </si>
  <si>
    <t>Чем больше коэффициент, тем эффективнее компания превращает чистые оборотные капитал в выручку, так как показатель отрицательный, менеджмент компании неэффективно использует оборотный капитал компании.</t>
  </si>
  <si>
    <t>Коэффициент оборачиваемости основных средств показывает, насколько эффективно компания генерирует продажи из существующих основных средств. Показатель ниже 1 указывает на неэффективную генерацию продаж из существующих основных средств</t>
  </si>
  <si>
    <t>Оборачиваемость активов - это отношение общего объема продаж или выручки к средним активам. Показатель небольшой из-за высокой стоимости спутников.</t>
  </si>
  <si>
    <t>Операционный цикл - это время, необходимое для того, чтобы денежные средства компании были введены в ее деятельность, а затем возвращены на денежный счет компании. Чем меньше показатель операционного цилка, тем быстрее компания получает доход на инвестированные средства. Показатель компании равен 190 дням, что больше чем в предыдущем году на 53 дня, это означает, что компания замедлила прирост денежных средств на инвестированный капитал. Рекомендуется сократить время на сбор дебиторской задолженности</t>
  </si>
  <si>
    <t>Цикл конверсии денежных средств (CC) - это показатель, который выражает продолжительность времени, которое требуется компании для преобразования своих инвестиций в запасы и другие ресурсы в денежные потоки от продаж. Этот показатель учитывает время, необходимое для продажи своих запасов, время, необходимое для сбора дебиторской задолженности, и время, которое компания имеет право оплачивать свои счета без каких-либо штрафов. Из-за высокого показателя DSP компания не в состоянии как-либо преобразовать инвестиции и запасы в денежные потоки, если все поставщики потребуют оплаты кредиторской задолженности</t>
  </si>
  <si>
    <t>Выраженная в процентах маржа прибыли показывает, сколько центов прибыли бизнес получил за каждый доллар продаж. Процент прибыли снижается от года к году в связи с выросшими операционными расходами, амортизацией основных средств, уплатой кредитов, займов и инвестициями в новые спутники. Рекомендуется провести анализ прибылей и убытков и выявить позиции по которым можно сократить расходы</t>
  </si>
  <si>
    <t>Рентабельность активов (ROA) является показателем того, насколько хорошо компания использует свои активы, определяя, насколько прибыльна компания по отношению к ее совокупным активам. ROA учитывает долг компании, в отличие от других показателей, таких как доходность капитала (ROE). Рентабельность активов компании Inmarsat снизилась до 2%, что означает компания зарабатывает меньше денег, а значит неэффективно использует инвестиции и уменьшает ценность инвестора.</t>
  </si>
  <si>
    <t>Рентабельность собственного капитала показывает, насколько эффективно руководство использует активы компании для получения прибыли. В качестве кратчайшего пути инвесторы могут рассматривать рентабельность собственного капитала вблизи долгосрочного среднего значения S &amp; P 500 (10%) как приемлемый коэффициент, а любой менее 10% - как низкий. Согласно таблицы доктора Дамодарана нормальный показателем в аэрокосмической сфере является 32%, а показатель ROE компании Inmarsat равен 9%, отсюда можно сделать вывод, что инвесторы недовольны эффективностью менеджмента компании, либо ожидают улучшения показателя в будщем от реализации нового инвестиционного проекта GX</t>
  </si>
  <si>
    <t>Идентификация DuPont - это выражение, которое показывает, что рентабельность собственного капитала компании (ROE) может быть представлена ​​как произведение трех других коэффициентов: рентабельности, общего оборота активов и мультипликатора капитала.</t>
  </si>
  <si>
    <t>Соотношение активов и собственного капитала показывает отношение совокупных активов фирмы к доле, принадлежащей акционерам. Это соотношение является показателем левереджа (долга) компании, используемого для финансирования фирмы. Относительно высокий коэффициент 3.76 указывает на то, что компания взяла на себя значительную задолженность просто для того, чтобы продолжать свою деятельность.</t>
  </si>
  <si>
    <t>Оборачиваемость активов (ATO) или оборачиваемость активов - это финансовый коэффициент, который измеряет эффективность использования компанией своих активов для получения дохода от продаж или дохода от продаж компании.</t>
  </si>
  <si>
    <t>Соотношение цены и прибыли (отношение P / E) связывает цену акций компании с ее прибылью на акцию. Высокое отношение P / E может означать, что акции компании переоценены, или же инвесторы ожидают высоких темпов роста в будущем.</t>
  </si>
  <si>
    <t>Прибыль на акцию - это прибыль компании, поделенная на количество обыкновенных акций в обращении. EPS показывает, сколько денег компания зарабатывает на каждую акцию своих акций. Более высокая прибыль на акцию указывает на большую ценность, потому что инвесторы будут платить больше за компанию с более высокой прибылью.</t>
  </si>
  <si>
    <t>Коэффициент PEG увеличивает коэффициент P / E, добавляя в расчет ожидаемый рост прибыли. Коэффициент PEG считается индикатором истинной стоимости акции, и, как и коэффициент P / E, более низкий показатель PEG может указывать на то, что акция недооценена.</t>
  </si>
  <si>
    <t>Продажи на акцию - это коэффициент, который вычисляет общий доход, полученный на акцию за определенный период, будь то квартальный, полугодовой, ежегодный или за последние двенадцать месяцев (TTM). Он рассчитывается путем деления общего дохода на среднее количество акций в обращении.</t>
  </si>
  <si>
    <t>Отношение P / S - это ключевой инструмент анализа и оценки, который показывает, сколько инвесторы готовы платить за один доллар продаж за акцию. Показатель компании Inmarsat в 2018 году - 1,77</t>
  </si>
  <si>
    <t>Q измеряет, является ли фирма или совокупный рынок относительно переоцененным или недооцененным. Он опирается на понятия рыночной стоимости и восстановительной стоимости.</t>
  </si>
  <si>
    <t>Дивиденд на акцию (DPS) - это сумма объявленных дивидендов, выпущенных компанией за каждую обыкновенную акцию в обращении. Эта цифра рассчитывается путем деления общей суммы дивидендов, выплаченных предприятием, включая промежуточные дивиденды, за период времени на количество выпущенных обыкновенных акций в обращении.</t>
  </si>
  <si>
    <t>Коэффициент выплаты дивидендов - это доля прибыли, выплачиваемой акционерам в виде дивидендов, как правило, выраженная в процентах.</t>
  </si>
  <si>
    <t>Коэффициент удержания - это доля прибыли, которая сохраняется в бизнесе как нераспределенная прибыль. Коэффициент удержания относится к проценту от чистой прибыли, которая сохраняется для развития бизнеса, а не выплачивается в виде дивидендов. Это противоположно коэффициенту выплат, который измеряет процент прибыли, выплачиваемой акционерам, в качестве дивидендов. Коэффициент удержания также называется коэффициентом окупаемости.</t>
  </si>
  <si>
    <t>Дивидендная доходность - это отношение годового дивиденда компании к ее цене акций.</t>
  </si>
  <si>
    <t>Отношение долгосрочной задолженности к совокупным активам - это коэффициент платежеспособности или покрытия, который рассчитывает левередж компании путем сравнения общей задолженности с активами. Как правило, коэффициент задолженности LT менее 0,5 считается хорошим или здоровым. У компании коэффициент задолженности - 0,46, что является хорошим показателем, так как он уменьшился за последние 2 года на 0,4 пункта</t>
  </si>
  <si>
    <t>Число непогашенных дней (DSP) - это финансовый коэффициент, который указывает среднее время, которое компания берет на оплату своих счетов. Компании с высоким DSP могут использовать имеющиеся денежные средства для краткосрочных инвестиций и для увеличения своего оборотного капитала и свободного денежного потока. Показатель 1086 означает, что компания полностью гасит кредиторскую задолженность перед поставщиками один раз в 3 года. С одной стороны могут возникнуть проблемы с поставщиками, с другой стороны освобождаются денежные средства для краткосрочных инвестиций.</t>
  </si>
  <si>
    <t>Мультипликатор капитала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</si>
</sst>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2" x14ac:knownFonts="1">
    <font>
      <sz val="10"/>
      <color theme="1"/>
      <name val="Arial"/>
      <family val="2"/>
      <charset val="204"/>
    </font>
    <font>
      <sz val="10"/>
      <color theme="1"/>
      <name val="Arial"/>
      <family val="2"/>
      <charset val="204"/>
    </font>
    <font>
      <b/>
      <sz val="10"/>
      <name val="Arial"/>
      <family val="2"/>
      <charset val="204"/>
    </font>
    <font>
      <sz val="10"/>
      <name val="Arial"/>
      <family val="2"/>
      <charset val="204"/>
    </font>
    <font>
      <sz val="10"/>
      <name val="Arial Cyr"/>
      <family val="2"/>
      <charset val="204"/>
    </font>
    <font>
      <b/>
      <sz val="10"/>
      <color theme="1"/>
      <name val="Arial"/>
      <family val="2"/>
      <charset val="204"/>
    </font>
    <font>
      <b/>
      <sz val="10"/>
      <name val="Arial"/>
      <family val="2"/>
    </font>
    <font>
      <sz val="10"/>
      <name val="Arial"/>
      <family val="2"/>
    </font>
    <font>
      <b/>
      <sz val="10"/>
      <color theme="1"/>
      <name val="Arial"/>
      <family val="2"/>
    </font>
    <font>
      <sz val="10"/>
      <color rgb="FFFF0000"/>
      <name val="Arial"/>
      <family val="2"/>
      <charset val="204"/>
    </font>
    <font>
      <sz val="10"/>
      <color rgb="FFFF000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0000"/>
        <bgColor indexed="64"/>
      </patternFill>
    </fill>
  </fills>
  <borders count="9">
    <border>
      <left/>
      <right/>
      <top/>
      <bottom/>
      <diagonal/>
    </border>
    <border>
      <left/>
      <right/>
      <top/>
      <bottom style="medium">
        <color auto="1"/>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bottom style="thin">
        <color theme="2" tint="-9.9978637043366805E-2"/>
      </bottom>
      <diagonal/>
    </border>
    <border>
      <left/>
      <right/>
      <top style="thin">
        <color theme="0" tint="-0.249977111117893"/>
      </top>
      <bottom style="thin">
        <color theme="2" tint="-9.9978637043366805E-2"/>
      </bottom>
      <diagonal/>
    </border>
    <border>
      <left/>
      <right/>
      <top style="thin">
        <color theme="2" tint="-9.9978637043366805E-2"/>
      </top>
      <bottom style="thin">
        <color theme="2" tint="-9.9978637043366805E-2"/>
      </bottom>
      <diagonal/>
    </border>
    <border>
      <left/>
      <right/>
      <top/>
      <bottom style="medium">
        <color theme="2" tint="-9.9978637043366805E-2"/>
      </bottom>
      <diagonal/>
    </border>
  </borders>
  <cellStyleXfs count="4">
    <xf numFmtId="0" fontId="0" fillId="0" borderId="0"/>
    <xf numFmtId="9" fontId="1" fillId="0" borderId="0" applyFont="0" applyFill="0" applyBorder="0" applyAlignment="0" applyProtection="0"/>
    <xf numFmtId="0" fontId="4" fillId="0" borderId="0"/>
    <xf numFmtId="9" fontId="4" fillId="0" borderId="0" applyFill="0" applyBorder="0" applyAlignment="0" applyProtection="0"/>
  </cellStyleXfs>
  <cellXfs count="178">
    <xf numFmtId="0" fontId="0" fillId="0" borderId="0" xfId="0"/>
    <xf numFmtId="0" fontId="2" fillId="2" borderId="0" xfId="0" applyFont="1" applyFill="1" applyBorder="1" applyAlignment="1">
      <alignment horizontal="left"/>
    </xf>
    <xf numFmtId="0" fontId="3" fillId="2" borderId="0" xfId="0" applyFont="1" applyFill="1" applyBorder="1"/>
    <xf numFmtId="0" fontId="3" fillId="2" borderId="0" xfId="0" applyFont="1" applyFill="1" applyBorder="1" applyAlignment="1">
      <alignment horizontal="right"/>
    </xf>
    <xf numFmtId="0" fontId="3" fillId="2" borderId="0" xfId="0" applyFont="1" applyFill="1" applyBorder="1" applyAlignment="1">
      <alignment horizontal="left"/>
    </xf>
    <xf numFmtId="0" fontId="2" fillId="2" borderId="0" xfId="0" applyFont="1" applyFill="1" applyBorder="1"/>
    <xf numFmtId="0" fontId="2" fillId="2" borderId="1" xfId="0" applyFont="1" applyFill="1" applyBorder="1" applyAlignment="1">
      <alignment horizontal="left"/>
    </xf>
    <xf numFmtId="0" fontId="2" fillId="2" borderId="1" xfId="0" applyFont="1" applyFill="1" applyBorder="1" applyAlignment="1">
      <alignment vertical="center" wrapText="1"/>
    </xf>
    <xf numFmtId="0" fontId="2" fillId="2" borderId="1" xfId="0" applyFont="1" applyFill="1" applyBorder="1"/>
    <xf numFmtId="0" fontId="2" fillId="2" borderId="1" xfId="0" applyFont="1" applyFill="1" applyBorder="1" applyAlignment="1">
      <alignment horizontal="right"/>
    </xf>
    <xf numFmtId="0" fontId="2" fillId="3" borderId="0" xfId="0" applyFont="1" applyFill="1" applyBorder="1" applyAlignment="1">
      <alignment horizontal="left" vertical="center" wrapText="1"/>
    </xf>
    <xf numFmtId="0" fontId="3" fillId="3" borderId="0" xfId="0" applyFont="1" applyFill="1" applyBorder="1" applyAlignment="1">
      <alignment vertical="center" wrapText="1"/>
    </xf>
    <xf numFmtId="3" fontId="3" fillId="3" borderId="0" xfId="0" applyNumberFormat="1" applyFont="1" applyFill="1" applyBorder="1"/>
    <xf numFmtId="0" fontId="3" fillId="3" borderId="0" xfId="0" applyFont="1" applyFill="1" applyBorder="1" applyAlignment="1">
      <alignment horizontal="right"/>
    </xf>
    <xf numFmtId="0" fontId="3" fillId="3" borderId="0" xfId="0" applyFont="1" applyFill="1" applyBorder="1"/>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3" fontId="3" fillId="2" borderId="0" xfId="0" applyNumberFormat="1" applyFont="1" applyFill="1" applyBorder="1"/>
    <xf numFmtId="9" fontId="3" fillId="2" borderId="0" xfId="1" applyFont="1" applyFill="1" applyBorder="1"/>
    <xf numFmtId="3" fontId="3" fillId="2" borderId="0" xfId="0" applyNumberFormat="1" applyFont="1" applyFill="1" applyBorder="1" applyAlignment="1">
      <alignment horizontal="right" vertical="center" wrapText="1"/>
    </xf>
    <xf numFmtId="9" fontId="3" fillId="2" borderId="0" xfId="1" applyFont="1" applyFill="1" applyBorder="1" applyAlignment="1">
      <alignment horizontal="right"/>
    </xf>
    <xf numFmtId="0" fontId="5" fillId="2" borderId="1" xfId="2" applyFont="1" applyFill="1" applyBorder="1"/>
    <xf numFmtId="0" fontId="3" fillId="2" borderId="1" xfId="0" applyFont="1" applyFill="1" applyBorder="1"/>
    <xf numFmtId="4" fontId="5" fillId="2" borderId="1" xfId="2" applyNumberFormat="1" applyFont="1" applyFill="1" applyBorder="1"/>
    <xf numFmtId="4" fontId="1" fillId="2" borderId="1" xfId="2" applyNumberFormat="1" applyFont="1" applyFill="1" applyBorder="1"/>
    <xf numFmtId="0" fontId="3" fillId="2" borderId="0" xfId="2" applyFont="1" applyFill="1"/>
    <xf numFmtId="0" fontId="5" fillId="2" borderId="0" xfId="2" applyFont="1" applyFill="1" applyBorder="1"/>
    <xf numFmtId="0" fontId="1" fillId="2" borderId="0" xfId="2" applyFont="1" applyFill="1" applyBorder="1"/>
    <xf numFmtId="4" fontId="1" fillId="2" borderId="0" xfId="2" applyNumberFormat="1" applyFont="1" applyFill="1" applyBorder="1"/>
    <xf numFmtId="4" fontId="5" fillId="2" borderId="0" xfId="2" applyNumberFormat="1" applyFont="1" applyFill="1" applyBorder="1"/>
    <xf numFmtId="2" fontId="3" fillId="2" borderId="0" xfId="0" applyNumberFormat="1" applyFont="1" applyFill="1" applyBorder="1"/>
    <xf numFmtId="9" fontId="1" fillId="2" borderId="0" xfId="3" applyFont="1" applyFill="1" applyBorder="1"/>
    <xf numFmtId="4" fontId="0" fillId="2" borderId="0" xfId="2" applyNumberFormat="1" applyFont="1" applyFill="1" applyBorder="1"/>
    <xf numFmtId="164" fontId="3" fillId="2" borderId="0" xfId="0" applyNumberFormat="1" applyFont="1" applyFill="1" applyBorder="1" applyAlignment="1">
      <alignment horizontal="right" vertical="center" wrapText="1"/>
    </xf>
    <xf numFmtId="164" fontId="2" fillId="2" borderId="0" xfId="0" applyNumberFormat="1"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xf numFmtId="9" fontId="6" fillId="2" borderId="0" xfId="1" applyFont="1" applyFill="1" applyBorder="1"/>
    <xf numFmtId="3" fontId="6" fillId="2" borderId="0" xfId="0" applyNumberFormat="1" applyFont="1" applyFill="1" applyBorder="1"/>
    <xf numFmtId="164" fontId="6" fillId="2" borderId="0" xfId="0" applyNumberFormat="1" applyFont="1" applyFill="1" applyBorder="1" applyAlignment="1">
      <alignment horizontal="righ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164" fontId="7" fillId="2" borderId="0" xfId="0" applyNumberFormat="1" applyFont="1" applyFill="1" applyBorder="1" applyAlignment="1">
      <alignment horizontal="right" vertical="center" wrapText="1"/>
    </xf>
    <xf numFmtId="9" fontId="7" fillId="2" borderId="0" xfId="1" applyFont="1" applyFill="1" applyBorder="1" applyAlignment="1">
      <alignment horizontal="right"/>
    </xf>
    <xf numFmtId="0" fontId="7" fillId="2" borderId="0" xfId="0" applyFont="1" applyFill="1" applyBorder="1"/>
    <xf numFmtId="9" fontId="7" fillId="2" borderId="0" xfId="1" applyFont="1" applyFill="1" applyBorder="1"/>
    <xf numFmtId="3" fontId="7" fillId="2" borderId="0" xfId="0" applyNumberFormat="1" applyFont="1" applyFill="1" applyBorder="1"/>
    <xf numFmtId="164" fontId="7" fillId="2" borderId="0" xfId="0" applyNumberFormat="1" applyFont="1" applyFill="1" applyBorder="1" applyAlignment="1">
      <alignment vertical="center" wrapText="1"/>
    </xf>
    <xf numFmtId="0" fontId="8" fillId="0" borderId="0" xfId="0" applyFont="1"/>
    <xf numFmtId="4" fontId="7" fillId="2" borderId="0" xfId="0" applyNumberFormat="1" applyFont="1" applyFill="1" applyBorder="1" applyAlignment="1">
      <alignment vertical="center" wrapText="1"/>
    </xf>
    <xf numFmtId="0" fontId="6" fillId="2" borderId="0" xfId="0" applyFont="1" applyFill="1" applyBorder="1" applyAlignment="1">
      <alignment horizontal="right"/>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164" fontId="6" fillId="2" borderId="2" xfId="0" applyNumberFormat="1" applyFont="1" applyFill="1" applyBorder="1" applyAlignment="1">
      <alignment horizontal="right" vertical="center" wrapText="1"/>
    </xf>
    <xf numFmtId="0" fontId="6" fillId="2" borderId="2" xfId="0" applyFont="1" applyFill="1" applyBorder="1" applyAlignment="1">
      <alignment horizontal="right"/>
    </xf>
    <xf numFmtId="0" fontId="6" fillId="2" borderId="2" xfId="0" applyFont="1" applyFill="1" applyBorder="1"/>
    <xf numFmtId="9" fontId="6" fillId="2" borderId="2" xfId="1" applyFont="1" applyFill="1" applyBorder="1"/>
    <xf numFmtId="3" fontId="6" fillId="2" borderId="2" xfId="0" applyNumberFormat="1" applyFont="1" applyFill="1" applyBorder="1"/>
    <xf numFmtId="0" fontId="6" fillId="2" borderId="3" xfId="0" applyFont="1" applyFill="1" applyBorder="1" applyAlignment="1">
      <alignment horizontal="left" vertical="center" wrapText="1"/>
    </xf>
    <xf numFmtId="0" fontId="6" fillId="2" borderId="3" xfId="0" applyFont="1" applyFill="1" applyBorder="1" applyAlignment="1">
      <alignment vertical="center" wrapText="1"/>
    </xf>
    <xf numFmtId="164" fontId="6" fillId="2" borderId="3" xfId="0" applyNumberFormat="1" applyFont="1" applyFill="1" applyBorder="1" applyAlignment="1">
      <alignment horizontal="right" vertical="center" wrapText="1"/>
    </xf>
    <xf numFmtId="0" fontId="6" fillId="2" borderId="3" xfId="0" applyFont="1" applyFill="1" applyBorder="1" applyAlignment="1">
      <alignment horizontal="right"/>
    </xf>
    <xf numFmtId="0" fontId="6" fillId="2" borderId="3" xfId="0" applyFont="1" applyFill="1" applyBorder="1"/>
    <xf numFmtId="9" fontId="6" fillId="2" borderId="3" xfId="1" applyFont="1" applyFill="1" applyBorder="1"/>
    <xf numFmtId="3" fontId="6" fillId="2" borderId="3" xfId="0" applyNumberFormat="1" applyFont="1" applyFill="1" applyBorder="1"/>
    <xf numFmtId="0" fontId="2" fillId="2" borderId="3" xfId="0" applyFont="1" applyFill="1" applyBorder="1" applyAlignment="1">
      <alignment horizontal="left" vertical="center" wrapText="1"/>
    </xf>
    <xf numFmtId="0" fontId="2" fillId="2" borderId="3" xfId="0" applyFont="1" applyFill="1" applyBorder="1" applyAlignment="1">
      <alignment vertical="center" wrapText="1"/>
    </xf>
    <xf numFmtId="164" fontId="2" fillId="2" borderId="3" xfId="0" applyNumberFormat="1" applyFont="1" applyFill="1" applyBorder="1" applyAlignment="1">
      <alignment vertical="center" wrapText="1"/>
    </xf>
    <xf numFmtId="0" fontId="3" fillId="2" borderId="3" xfId="0" applyFont="1" applyFill="1" applyBorder="1" applyAlignment="1">
      <alignment horizontal="right"/>
    </xf>
    <xf numFmtId="0" fontId="3" fillId="2" borderId="3" xfId="0" applyFont="1" applyFill="1" applyBorder="1"/>
    <xf numFmtId="0" fontId="2" fillId="2" borderId="2" xfId="0" applyFont="1" applyFill="1" applyBorder="1" applyAlignment="1">
      <alignment horizontal="left" vertical="center" wrapText="1"/>
    </xf>
    <xf numFmtId="0" fontId="3" fillId="2" borderId="2" xfId="0" applyFont="1" applyFill="1" applyBorder="1" applyAlignment="1">
      <alignment horizontal="right"/>
    </xf>
    <xf numFmtId="0" fontId="3" fillId="2" borderId="2" xfId="0" applyFont="1" applyFill="1" applyBorder="1"/>
    <xf numFmtId="3" fontId="3" fillId="2" borderId="3" xfId="0" applyNumberFormat="1" applyFont="1" applyFill="1" applyBorder="1" applyAlignment="1">
      <alignment horizontal="right" vertical="center" wrapText="1"/>
    </xf>
    <xf numFmtId="3" fontId="2" fillId="2" borderId="3" xfId="0" applyNumberFormat="1" applyFont="1" applyFill="1" applyBorder="1" applyAlignment="1">
      <alignment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vertical="center" wrapText="1"/>
    </xf>
    <xf numFmtId="164" fontId="6" fillId="2" borderId="4" xfId="0" applyNumberFormat="1" applyFont="1" applyFill="1" applyBorder="1" applyAlignment="1">
      <alignment horizontal="right" vertical="center" wrapText="1"/>
    </xf>
    <xf numFmtId="0" fontId="6" fillId="2" borderId="4" xfId="0" applyFont="1" applyFill="1" applyBorder="1" applyAlignment="1">
      <alignment horizontal="right"/>
    </xf>
    <xf numFmtId="0" fontId="6" fillId="2" borderId="4" xfId="0" applyFont="1" applyFill="1" applyBorder="1"/>
    <xf numFmtId="9" fontId="6" fillId="2" borderId="4" xfId="1" applyFont="1" applyFill="1" applyBorder="1"/>
    <xf numFmtId="3" fontId="6" fillId="2" borderId="4" xfId="0" applyNumberFormat="1" applyFont="1" applyFill="1" applyBorder="1"/>
    <xf numFmtId="0" fontId="3" fillId="2" borderId="2" xfId="0" applyFont="1" applyFill="1" applyBorder="1" applyAlignment="1">
      <alignment vertical="center" wrapText="1"/>
    </xf>
    <xf numFmtId="9" fontId="3" fillId="2" borderId="2" xfId="1" applyFont="1" applyFill="1" applyBorder="1"/>
    <xf numFmtId="3" fontId="3" fillId="2" borderId="2" xfId="0" applyNumberFormat="1" applyFont="1" applyFill="1" applyBorder="1"/>
    <xf numFmtId="0" fontId="3" fillId="2" borderId="3" xfId="0" applyFont="1" applyFill="1" applyBorder="1" applyAlignment="1">
      <alignment horizontal="left" vertical="center" wrapText="1"/>
    </xf>
    <xf numFmtId="0" fontId="3" fillId="2" borderId="3" xfId="0" applyFont="1" applyFill="1" applyBorder="1" applyAlignment="1">
      <alignment vertical="center" wrapText="1"/>
    </xf>
    <xf numFmtId="9" fontId="3" fillId="2" borderId="3" xfId="1" applyFont="1" applyFill="1" applyBorder="1"/>
    <xf numFmtId="3" fontId="3" fillId="2" borderId="3" xfId="0" applyNumberFormat="1" applyFont="1" applyFill="1" applyBorder="1"/>
    <xf numFmtId="0" fontId="8" fillId="0" borderId="3" xfId="0" applyFont="1" applyBorder="1"/>
    <xf numFmtId="0" fontId="8" fillId="0" borderId="2" xfId="0" applyFont="1" applyBorder="1"/>
    <xf numFmtId="164" fontId="2" fillId="2" borderId="2" xfId="0" applyNumberFormat="1" applyFont="1" applyFill="1" applyBorder="1" applyAlignment="1">
      <alignment vertical="center" wrapText="1"/>
    </xf>
    <xf numFmtId="164" fontId="6" fillId="2" borderId="0" xfId="0" applyNumberFormat="1" applyFont="1" applyFill="1" applyBorder="1"/>
    <xf numFmtId="164" fontId="6" fillId="2" borderId="3" xfId="0" applyNumberFormat="1" applyFont="1" applyFill="1" applyBorder="1"/>
    <xf numFmtId="0" fontId="2" fillId="2" borderId="1" xfId="0"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8" fillId="2" borderId="0" xfId="0" applyFont="1" applyFill="1" applyBorder="1"/>
    <xf numFmtId="0" fontId="8" fillId="2" borderId="5" xfId="0" applyFont="1" applyFill="1" applyBorder="1"/>
    <xf numFmtId="0" fontId="8" fillId="0" borderId="6" xfId="0" applyFont="1" applyBorder="1"/>
    <xf numFmtId="0" fontId="3" fillId="2" borderId="5" xfId="0" applyFont="1" applyFill="1" applyBorder="1" applyAlignment="1">
      <alignment vertical="center" wrapText="1"/>
    </xf>
    <xf numFmtId="164" fontId="6" fillId="2" borderId="5" xfId="0" applyNumberFormat="1" applyFont="1" applyFill="1" applyBorder="1" applyAlignment="1">
      <alignment horizontal="right" vertical="center" wrapText="1"/>
    </xf>
    <xf numFmtId="0" fontId="3" fillId="2" borderId="5" xfId="0" applyFont="1" applyFill="1" applyBorder="1" applyAlignment="1">
      <alignment horizontal="right"/>
    </xf>
    <xf numFmtId="0" fontId="3" fillId="2" borderId="5" xfId="0" applyFont="1" applyFill="1" applyBorder="1"/>
    <xf numFmtId="3" fontId="3" fillId="2" borderId="5" xfId="0" applyNumberFormat="1" applyFont="1" applyFill="1" applyBorder="1"/>
    <xf numFmtId="9" fontId="3" fillId="2" borderId="5" xfId="1" applyFont="1" applyFill="1" applyBorder="1"/>
    <xf numFmtId="0" fontId="10" fillId="2" borderId="0" xfId="0" applyFont="1" applyFill="1" applyBorder="1" applyAlignment="1">
      <alignment horizontal="left" vertical="center" wrapText="1"/>
    </xf>
    <xf numFmtId="0" fontId="8" fillId="0" borderId="7" xfId="0" applyFont="1" applyBorder="1"/>
    <xf numFmtId="0" fontId="0" fillId="2" borderId="0" xfId="2" applyFont="1" applyFill="1" applyBorder="1"/>
    <xf numFmtId="0" fontId="9" fillId="2" borderId="0" xfId="2" applyFont="1" applyFill="1" applyBorder="1"/>
    <xf numFmtId="0" fontId="10" fillId="2" borderId="0" xfId="2" applyFont="1" applyFill="1" applyBorder="1"/>
    <xf numFmtId="164" fontId="3" fillId="2" borderId="0" xfId="0" applyNumberFormat="1" applyFont="1" applyFill="1" applyBorder="1"/>
    <xf numFmtId="2" fontId="3" fillId="4" borderId="0" xfId="0" applyNumberFormat="1" applyFont="1" applyFill="1" applyBorder="1"/>
    <xf numFmtId="2" fontId="3" fillId="0" borderId="0" xfId="0" applyNumberFormat="1" applyFont="1" applyFill="1" applyBorder="1"/>
    <xf numFmtId="0" fontId="5" fillId="2" borderId="7" xfId="2" applyFont="1" applyFill="1" applyBorder="1"/>
    <xf numFmtId="0" fontId="1" fillId="2" borderId="7" xfId="2" applyFont="1" applyFill="1" applyBorder="1"/>
    <xf numFmtId="2" fontId="3" fillId="2" borderId="7" xfId="0" applyNumberFormat="1" applyFont="1" applyFill="1" applyBorder="1"/>
    <xf numFmtId="9" fontId="3" fillId="2" borderId="7" xfId="1" applyFont="1" applyFill="1" applyBorder="1" applyAlignment="1">
      <alignment horizontal="right"/>
    </xf>
    <xf numFmtId="0" fontId="3" fillId="2" borderId="7" xfId="0" applyFont="1" applyFill="1" applyBorder="1"/>
    <xf numFmtId="4" fontId="1" fillId="2" borderId="7" xfId="2" applyNumberFormat="1" applyFont="1" applyFill="1" applyBorder="1"/>
    <xf numFmtId="0" fontId="3" fillId="2" borderId="7" xfId="2" applyFont="1" applyFill="1" applyBorder="1"/>
    <xf numFmtId="0" fontId="11" fillId="2" borderId="0" xfId="0" applyFont="1" applyFill="1" applyBorder="1"/>
    <xf numFmtId="0" fontId="11" fillId="2" borderId="0" xfId="0" applyFont="1" applyFill="1"/>
    <xf numFmtId="9" fontId="6" fillId="2" borderId="0" xfId="1" applyFont="1" applyFill="1" applyBorder="1" applyAlignment="1">
      <alignment horizontal="right"/>
    </xf>
    <xf numFmtId="0" fontId="8" fillId="2" borderId="0" xfId="0" applyNumberFormat="1" applyFont="1" applyFill="1" applyBorder="1" applyAlignment="1">
      <alignment horizontal="center" vertical="center"/>
    </xf>
    <xf numFmtId="0" fontId="6" fillId="2" borderId="0" xfId="0" applyFont="1" applyFill="1" applyBorder="1" applyAlignment="1">
      <alignment horizontal="center"/>
    </xf>
    <xf numFmtId="10" fontId="11" fillId="2" borderId="0" xfId="1" applyNumberFormat="1" applyFont="1" applyFill="1"/>
    <xf numFmtId="10" fontId="7" fillId="2" borderId="0" xfId="1" applyNumberFormat="1" applyFont="1" applyFill="1" applyBorder="1"/>
    <xf numFmtId="10" fontId="11" fillId="2" borderId="0" xfId="1" applyNumberFormat="1" applyFont="1" applyFill="1" applyBorder="1"/>
    <xf numFmtId="0" fontId="7" fillId="2" borderId="0" xfId="1" applyNumberFormat="1" applyFont="1" applyFill="1" applyBorder="1"/>
    <xf numFmtId="3" fontId="11"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0" xfId="2" applyFont="1" applyFill="1" applyBorder="1"/>
    <xf numFmtId="4" fontId="8" fillId="2" borderId="0" xfId="2" applyNumberFormat="1" applyFont="1" applyFill="1" applyBorder="1"/>
    <xf numFmtId="0" fontId="6" fillId="2" borderId="0" xfId="2" applyFont="1" applyFill="1"/>
    <xf numFmtId="3"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1" fillId="2" borderId="8" xfId="0" applyFont="1" applyFill="1" applyBorder="1"/>
    <xf numFmtId="4" fontId="5" fillId="2" borderId="8" xfId="2" applyNumberFormat="1" applyFont="1" applyFill="1" applyBorder="1"/>
    <xf numFmtId="4" fontId="11" fillId="2" borderId="0" xfId="0" applyNumberFormat="1" applyFont="1" applyFill="1" applyBorder="1" applyAlignment="1">
      <alignment horizontal="center" vertical="center"/>
    </xf>
    <xf numFmtId="3" fontId="8" fillId="2" borderId="0" xfId="0" applyNumberFormat="1" applyFont="1" applyFill="1" applyBorder="1"/>
    <xf numFmtId="3" fontId="11" fillId="2" borderId="0" xfId="0" applyNumberFormat="1" applyFont="1" applyFill="1" applyBorder="1"/>
    <xf numFmtId="3" fontId="3" fillId="2" borderId="0" xfId="0" applyNumberFormat="1" applyFont="1" applyFill="1" applyBorder="1" applyAlignment="1">
      <alignment horizontal="center" vertical="center"/>
    </xf>
    <xf numFmtId="2" fontId="6"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xf>
    <xf numFmtId="10" fontId="3" fillId="2" borderId="0" xfId="0" applyNumberFormat="1" applyFont="1" applyFill="1" applyBorder="1" applyAlignment="1">
      <alignment horizontal="center" vertical="center"/>
    </xf>
    <xf numFmtId="9" fontId="3" fillId="2" borderId="0" xfId="1" applyFont="1" applyFill="1" applyBorder="1" applyAlignment="1">
      <alignment horizontal="center" vertical="center"/>
    </xf>
    <xf numFmtId="10" fontId="3" fillId="2" borderId="0" xfId="1" applyNumberFormat="1" applyFont="1" applyFill="1" applyBorder="1" applyAlignment="1">
      <alignment horizontal="center" vertical="center"/>
    </xf>
    <xf numFmtId="10" fontId="8" fillId="2" borderId="0" xfId="1" applyNumberFormat="1" applyFont="1" applyFill="1" applyBorder="1"/>
    <xf numFmtId="10" fontId="7" fillId="2" borderId="0" xfId="1" applyNumberFormat="1" applyFont="1" applyFill="1" applyBorder="1" applyAlignment="1">
      <alignment horizontal="right"/>
    </xf>
    <xf numFmtId="10" fontId="6" fillId="2" borderId="0" xfId="1" applyNumberFormat="1" applyFont="1" applyFill="1" applyBorder="1" applyAlignment="1">
      <alignment horizontal="right"/>
    </xf>
    <xf numFmtId="10" fontId="11" fillId="2" borderId="0" xfId="0" applyNumberFormat="1" applyFont="1" applyFill="1" applyBorder="1"/>
    <xf numFmtId="10" fontId="3" fillId="3" borderId="0" xfId="0" applyNumberFormat="1" applyFont="1" applyFill="1" applyBorder="1"/>
    <xf numFmtId="10" fontId="8" fillId="2" borderId="0" xfId="0" applyNumberFormat="1" applyFont="1" applyFill="1" applyBorder="1"/>
    <xf numFmtId="9" fontId="1" fillId="2" borderId="0" xfId="1" applyFont="1" applyFill="1" applyBorder="1" applyAlignment="1">
      <alignment horizontal="center" vertical="center"/>
    </xf>
    <xf numFmtId="0" fontId="2" fillId="2" borderId="2" xfId="0" applyFont="1" applyFill="1" applyBorder="1" applyAlignment="1">
      <alignment vertical="center" wrapText="1"/>
    </xf>
    <xf numFmtId="14" fontId="3" fillId="2" borderId="2" xfId="0" applyNumberFormat="1" applyFont="1" applyFill="1" applyBorder="1" applyAlignment="1">
      <alignment horizontal="right" vertical="center" wrapText="1"/>
    </xf>
    <xf numFmtId="4" fontId="6" fillId="2" borderId="0" xfId="0" applyNumberFormat="1" applyFont="1" applyFill="1" applyBorder="1" applyAlignment="1">
      <alignment horizontal="right" vertical="center" wrapText="1"/>
    </xf>
    <xf numFmtId="2" fontId="11" fillId="2" borderId="0" xfId="0" applyNumberFormat="1" applyFont="1" applyFill="1" applyBorder="1" applyAlignment="1">
      <alignment horizontal="center" vertical="center"/>
    </xf>
    <xf numFmtId="9" fontId="11" fillId="2" borderId="0" xfId="1" applyFont="1" applyFill="1" applyBorder="1" applyAlignment="1">
      <alignment horizontal="right"/>
    </xf>
    <xf numFmtId="0" fontId="5" fillId="2" borderId="8" xfId="2" applyFont="1" applyFill="1" applyBorder="1"/>
    <xf numFmtId="0" fontId="2" fillId="2" borderId="8" xfId="0" applyFont="1" applyFill="1" applyBorder="1" applyAlignment="1">
      <alignment horizontal="center" vertical="center"/>
    </xf>
    <xf numFmtId="0" fontId="2" fillId="2" borderId="8" xfId="0" applyFont="1" applyFill="1" applyBorder="1" applyAlignment="1">
      <alignment horizontal="right"/>
    </xf>
    <xf numFmtId="0" fontId="3" fillId="2" borderId="8" xfId="0" applyFont="1" applyFill="1" applyBorder="1"/>
    <xf numFmtId="4" fontId="1" fillId="2" borderId="8" xfId="2" applyNumberFormat="1" applyFont="1" applyFill="1" applyBorder="1"/>
    <xf numFmtId="0" fontId="11" fillId="2" borderId="0" xfId="0" applyFont="1" applyFill="1" applyBorder="1" applyAlignment="1"/>
    <xf numFmtId="0" fontId="11" fillId="2" borderId="0" xfId="2" applyFont="1" applyFill="1" applyBorder="1"/>
    <xf numFmtId="4" fontId="11" fillId="2" borderId="0" xfId="2" applyNumberFormat="1" applyFont="1" applyFill="1" applyBorder="1"/>
    <xf numFmtId="0" fontId="11" fillId="2" borderId="0" xfId="2" applyFont="1" applyFill="1"/>
    <xf numFmtId="0" fontId="8" fillId="2" borderId="0" xfId="0" applyFont="1" applyFill="1" applyBorder="1" applyAlignment="1">
      <alignment horizontal="center" vertical="center"/>
    </xf>
    <xf numFmtId="3" fontId="11" fillId="2" borderId="0" xfId="2" applyNumberFormat="1" applyFont="1" applyFill="1"/>
    <xf numFmtId="0" fontId="8" fillId="2" borderId="0" xfId="2" applyFont="1" applyFill="1"/>
  </cellXfs>
  <cellStyles count="4">
    <cellStyle name="Обычный" xfId="0" builtinId="0"/>
    <cellStyle name="Процентный" xfId="1" builtinId="5"/>
    <cellStyle name="Normal 4 2" xfId="2"/>
    <cellStyle name="Percent [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 Id="rId2" Type="http://schemas.microsoft.com/office/2011/relationships/chartStyle" Target="style1.xml"/><Relationship Id="rId3" Type="http://schemas.microsoft.com/office/2011/relationships/chartColorStyle" Target="colors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 Id="rId2" Type="http://schemas.microsoft.com/office/2011/relationships/chartStyle" Target="style10.xml"/><Relationship Id="rId3" Type="http://schemas.microsoft.com/office/2011/relationships/chartColorStyle" Target="colors10.xml"/></Relationships>
</file>

<file path=xl/charts/_rels/chart11.xml.rels><?xml version="1.0" encoding="UTF-8" standalone="yes"?>
<Relationships xmlns="http://schemas.openxmlformats.org/package/2006/relationships"><Relationship Id="rId1" Type="http://schemas.microsoft.com/office/2011/relationships/chartStyle" Target="style11.xml"/><Relationship Id="rId2" Type="http://schemas.microsoft.com/office/2011/relationships/chartColorStyle" Target="colors11.xml"/></Relationships>
</file>

<file path=xl/charts/_rels/chart12.xml.rels><?xml version="1.0" encoding="UTF-8" standalone="yes"?>
<Relationships xmlns="http://schemas.openxmlformats.org/package/2006/relationships"><Relationship Id="rId1" Type="http://schemas.microsoft.com/office/2011/relationships/chartStyle" Target="style12.xml"/><Relationship Id="rId2" Type="http://schemas.microsoft.com/office/2011/relationships/chartColorStyle" Target="colors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 Id="rId2" Type="http://schemas.microsoft.com/office/2011/relationships/chartStyle" Target="style13.xml"/><Relationship Id="rId3" Type="http://schemas.microsoft.com/office/2011/relationships/chartColorStyle" Target="colors13.xml"/></Relationships>
</file>

<file path=xl/charts/_rels/chart14.xml.rels><?xml version="1.0" encoding="UTF-8" standalone="yes"?>
<Relationships xmlns="http://schemas.openxmlformats.org/package/2006/relationships"><Relationship Id="rId1" Type="http://schemas.microsoft.com/office/2011/relationships/chartStyle" Target="style14.xml"/><Relationship Id="rId2" Type="http://schemas.microsoft.com/office/2011/relationships/chartColorStyle" Target="colors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 Id="rId2" Type="http://schemas.microsoft.com/office/2011/relationships/chartStyle" Target="style15.xml"/><Relationship Id="rId3" Type="http://schemas.microsoft.com/office/2011/relationships/chartColorStyle" Target="colors15.xml"/></Relationships>
</file>

<file path=xl/charts/_rels/chart16.xml.rels><?xml version="1.0" encoding="UTF-8" standalone="yes"?>
<Relationships xmlns="http://schemas.openxmlformats.org/package/2006/relationships"><Relationship Id="rId1" Type="http://schemas.microsoft.com/office/2011/relationships/chartStyle" Target="style16.xml"/><Relationship Id="rId2" Type="http://schemas.microsoft.com/office/2011/relationships/chartColorStyle" Target="colors16.xml"/></Relationships>
</file>

<file path=xl/charts/_rels/chart17.xml.rels><?xml version="1.0" encoding="UTF-8" standalone="yes"?>
<Relationships xmlns="http://schemas.openxmlformats.org/package/2006/relationships"><Relationship Id="rId1" Type="http://schemas.microsoft.com/office/2011/relationships/chartStyle" Target="style17.xml"/><Relationship Id="rId2" Type="http://schemas.microsoft.com/office/2011/relationships/chartColorStyle" Target="colors17.xml"/></Relationships>
</file>

<file path=xl/charts/_rels/chart18.xml.rels><?xml version="1.0" encoding="UTF-8" standalone="yes"?>
<Relationships xmlns="http://schemas.openxmlformats.org/package/2006/relationships"><Relationship Id="rId1" Type="http://schemas.microsoft.com/office/2011/relationships/chartStyle" Target="style18.xml"/><Relationship Id="rId2" Type="http://schemas.microsoft.com/office/2011/relationships/chartColorStyle" Target="colors1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 Id="rId2" Type="http://schemas.microsoft.com/office/2011/relationships/chartStyle" Target="style2.xml"/><Relationship Id="rId3"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 Id="rId2" Type="http://schemas.microsoft.com/office/2011/relationships/chartStyle" Target="style3.xml"/><Relationship Id="rId3"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 Id="rId2" Type="http://schemas.microsoft.com/office/2011/relationships/chartStyle" Target="style4.xml"/><Relationship Id="rId3"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 Id="rId2" Type="http://schemas.microsoft.com/office/2011/relationships/chartStyle" Target="style5.xml"/><Relationship Id="rId3"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 Id="rId2" Type="http://schemas.microsoft.com/office/2011/relationships/chartStyle" Target="style6.xml"/><Relationship Id="rId3"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 Id="rId2" Type="http://schemas.microsoft.com/office/2011/relationships/chartStyle" Target="style8.xml"/><Relationship Id="rId3" Type="http://schemas.microsoft.com/office/2011/relationships/chartColorStyle" Target="colors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 Id="rId2" Type="http://schemas.microsoft.com/office/2011/relationships/chartStyle" Target="style9.xml"/><Relationship Id="rId3" Type="http://schemas.microsoft.com/office/2011/relationships/chartColorStyle" Target="colors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latin typeface="Arial" panose="020B0604020202020204" pitchFamily="34" charset="0"/>
                <a:cs typeface="Arial" panose="020B0604020202020204" pitchFamily="34" charset="0"/>
              </a:rPr>
              <a:t>Total Revenue [USD m]</a:t>
            </a:r>
          </a:p>
        </c:rich>
      </c:tx>
      <c:layout/>
      <c:overlay val="0"/>
      <c:spPr>
        <a:noFill/>
        <a:ln>
          <a:noFill/>
        </a:ln>
        <a:effectLst/>
      </c:spPr>
    </c:title>
    <c:autoTitleDeleted val="0"/>
    <c:plotArea>
      <c:layout/>
      <c:barChart>
        <c:barDir val="col"/>
        <c:grouping val="clustered"/>
        <c:varyColors val="0"/>
        <c:ser>
          <c:idx val="0"/>
          <c:order val="0"/>
          <c:tx>
            <c:strRef>
              <c:f>'Inmarsat v2'!$B$8</c:f>
              <c:strCache>
                <c:ptCount val="1"/>
                <c:pt idx="0">
                  <c:v>Total Revenue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v2'!$E$8:$G$8</c:f>
              <c:numCache>
                <c:formatCode>#,##0</c:formatCode>
                <c:ptCount val="3"/>
                <c:pt idx="0">
                  <c:v>1329.0</c:v>
                </c:pt>
                <c:pt idx="1">
                  <c:v>1400.0</c:v>
                </c:pt>
                <c:pt idx="2">
                  <c:v>1465.0</c:v>
                </c:pt>
              </c:numCache>
            </c:numRef>
          </c:val>
          <c:extLst xmlns:c16r2="http://schemas.microsoft.com/office/drawing/2015/06/chart">
            <c:ext xmlns:c16="http://schemas.microsoft.com/office/drawing/2014/chart" uri="{C3380CC4-5D6E-409C-BE32-E72D297353CC}">
              <c16:uniqueId val="{00000000-80F3-354D-8A33-EC57FC0958BF}"/>
            </c:ext>
          </c:extLst>
        </c:ser>
        <c:dLbls>
          <c:showLegendKey val="0"/>
          <c:showVal val="0"/>
          <c:showCatName val="0"/>
          <c:showSerName val="0"/>
          <c:showPercent val="0"/>
          <c:showBubbleSize val="0"/>
        </c:dLbls>
        <c:gapWidth val="219"/>
        <c:overlap val="-27"/>
        <c:axId val="-2073319576"/>
        <c:axId val="-2144489160"/>
      </c:barChart>
      <c:catAx>
        <c:axId val="-2073319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144489160"/>
        <c:crosses val="autoZero"/>
        <c:auto val="1"/>
        <c:lblAlgn val="ctr"/>
        <c:lblOffset val="100"/>
        <c:noMultiLvlLbl val="0"/>
      </c:catAx>
      <c:valAx>
        <c:axId val="-2144489160"/>
        <c:scaling>
          <c:orientation val="minMax"/>
        </c:scaling>
        <c:delete val="1"/>
        <c:axPos val="l"/>
        <c:numFmt formatCode="#,##0" sourceLinked="1"/>
        <c:majorTickMark val="none"/>
        <c:minorTickMark val="none"/>
        <c:tickLblPos val="nextTo"/>
        <c:crossAx val="-2073319576"/>
        <c:crosses val="autoZero"/>
        <c:crossBetween val="between"/>
      </c:valAx>
      <c:spPr>
        <a:noFill/>
        <a:ln w="25400">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Free Cash Flow [USD</a:t>
            </a:r>
            <a:r>
              <a:rPr lang="en-US" b="1" baseline="0">
                <a:solidFill>
                  <a:schemeClr val="tx1"/>
                </a:solidFill>
                <a:latin typeface="Arial" panose="020B0604020202020204" pitchFamily="34" charset="0"/>
                <a:cs typeface="Arial" panose="020B0604020202020204" pitchFamily="34" charset="0"/>
              </a:rPr>
              <a:t> m]</a:t>
            </a:r>
            <a:endParaRPr lang="en-US"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v2'!$B$128</c:f>
              <c:strCache>
                <c:ptCount val="1"/>
                <c:pt idx="0">
                  <c:v>Free Cash Flow</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v2'!$E$128:$G$128</c:f>
              <c:numCache>
                <c:formatCode>#,##0</c:formatCode>
                <c:ptCount val="3"/>
                <c:pt idx="0">
                  <c:v>358.0</c:v>
                </c:pt>
                <c:pt idx="1">
                  <c:v>161.4</c:v>
                </c:pt>
                <c:pt idx="2">
                  <c:v>131.0</c:v>
                </c:pt>
              </c:numCache>
            </c:numRef>
          </c:val>
          <c:extLst xmlns:c16r2="http://schemas.microsoft.com/office/drawing/2015/06/chart">
            <c:ext xmlns:c16="http://schemas.microsoft.com/office/drawing/2014/chart" uri="{C3380CC4-5D6E-409C-BE32-E72D297353CC}">
              <c16:uniqueId val="{00000000-B62C-994D-88D5-C422283780CF}"/>
            </c:ext>
          </c:extLst>
        </c:ser>
        <c:dLbls>
          <c:showLegendKey val="0"/>
          <c:showVal val="0"/>
          <c:showCatName val="0"/>
          <c:showSerName val="0"/>
          <c:showPercent val="0"/>
          <c:showBubbleSize val="0"/>
        </c:dLbls>
        <c:gapWidth val="219"/>
        <c:overlap val="-27"/>
        <c:axId val="-2089170184"/>
        <c:axId val="-2089172008"/>
      </c:barChart>
      <c:catAx>
        <c:axId val="-208917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89172008"/>
        <c:crosses val="autoZero"/>
        <c:auto val="1"/>
        <c:lblAlgn val="ctr"/>
        <c:lblOffset val="100"/>
        <c:noMultiLvlLbl val="0"/>
      </c:catAx>
      <c:valAx>
        <c:axId val="-2089172008"/>
        <c:scaling>
          <c:orientation val="minMax"/>
        </c:scaling>
        <c:delete val="1"/>
        <c:axPos val="l"/>
        <c:numFmt formatCode="#,##0" sourceLinked="1"/>
        <c:majorTickMark val="none"/>
        <c:minorTickMark val="none"/>
        <c:tickLblPos val="nextTo"/>
        <c:crossAx val="-2089170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Operating</a:t>
            </a:r>
            <a:r>
              <a:rPr lang="en-US" b="1" baseline="0">
                <a:solidFill>
                  <a:schemeClr val="tx1"/>
                </a:solidFill>
                <a:latin typeface="Arial" panose="020B0604020202020204" pitchFamily="34" charset="0"/>
                <a:cs typeface="Arial" panose="020B0604020202020204" pitchFamily="34" charset="0"/>
              </a:rPr>
              <a:t> -</a:t>
            </a:r>
            <a:r>
              <a:rPr lang="en-US" b="1">
                <a:solidFill>
                  <a:schemeClr val="tx1"/>
                </a:solidFill>
                <a:latin typeface="Arial" panose="020B0604020202020204" pitchFamily="34" charset="0"/>
                <a:cs typeface="Arial" panose="020B0604020202020204" pitchFamily="34" charset="0"/>
              </a:rPr>
              <a:t> Free CF [USD</a:t>
            </a:r>
            <a:r>
              <a:rPr lang="en-US" b="1" baseline="0">
                <a:solidFill>
                  <a:schemeClr val="tx1"/>
                </a:solidFill>
                <a:latin typeface="Arial" panose="020B0604020202020204" pitchFamily="34" charset="0"/>
                <a:cs typeface="Arial" panose="020B0604020202020204" pitchFamily="34" charset="0"/>
              </a:rPr>
              <a:t> m]</a:t>
            </a:r>
            <a:endParaRPr lang="ru-RU"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v2'!$B$125</c:f>
              <c:strCache>
                <c:ptCount val="1"/>
                <c:pt idx="0">
                  <c:v>Operating Cash Flow</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v2'!$E$125:$G$125</c:f>
              <c:numCache>
                <c:formatCode>#,##0</c:formatCode>
                <c:ptCount val="3"/>
                <c:pt idx="0">
                  <c:v>770.9</c:v>
                </c:pt>
                <c:pt idx="1">
                  <c:v>760.1</c:v>
                </c:pt>
                <c:pt idx="2">
                  <c:v>721.7</c:v>
                </c:pt>
              </c:numCache>
            </c:numRef>
          </c:val>
          <c:extLst xmlns:c16r2="http://schemas.microsoft.com/office/drawing/2015/06/chart">
            <c:ext xmlns:c16="http://schemas.microsoft.com/office/drawing/2014/chart" uri="{C3380CC4-5D6E-409C-BE32-E72D297353CC}">
              <c16:uniqueId val="{00000000-A187-6049-98DA-00EF62A064B2}"/>
            </c:ext>
          </c:extLst>
        </c:ser>
        <c:ser>
          <c:idx val="1"/>
          <c:order val="1"/>
          <c:tx>
            <c:strRef>
              <c:f>'Inmarsat v2'!$B$128</c:f>
              <c:strCache>
                <c:ptCount val="1"/>
                <c:pt idx="0">
                  <c:v>Free Cash Flow</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v2'!$E$128:$G$128</c:f>
              <c:numCache>
                <c:formatCode>#,##0</c:formatCode>
                <c:ptCount val="3"/>
                <c:pt idx="0">
                  <c:v>358.0</c:v>
                </c:pt>
                <c:pt idx="1">
                  <c:v>161.4</c:v>
                </c:pt>
                <c:pt idx="2">
                  <c:v>131.0</c:v>
                </c:pt>
              </c:numCache>
            </c:numRef>
          </c:val>
          <c:extLst xmlns:c16r2="http://schemas.microsoft.com/office/drawing/2015/06/chart">
            <c:ext xmlns:c16="http://schemas.microsoft.com/office/drawing/2014/chart" uri="{C3380CC4-5D6E-409C-BE32-E72D297353CC}">
              <c16:uniqueId val="{00000001-A187-6049-98DA-00EF62A064B2}"/>
            </c:ext>
          </c:extLst>
        </c:ser>
        <c:dLbls>
          <c:showLegendKey val="0"/>
          <c:showVal val="0"/>
          <c:showCatName val="0"/>
          <c:showSerName val="0"/>
          <c:showPercent val="0"/>
          <c:showBubbleSize val="0"/>
        </c:dLbls>
        <c:gapWidth val="219"/>
        <c:overlap val="-27"/>
        <c:axId val="-2100593528"/>
        <c:axId val="-2100590008"/>
      </c:barChart>
      <c:catAx>
        <c:axId val="-2100593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100590008"/>
        <c:crosses val="autoZero"/>
        <c:auto val="1"/>
        <c:lblAlgn val="ctr"/>
        <c:lblOffset val="100"/>
        <c:noMultiLvlLbl val="0"/>
      </c:catAx>
      <c:valAx>
        <c:axId val="-2100590008"/>
        <c:scaling>
          <c:orientation val="minMax"/>
        </c:scaling>
        <c:delete val="1"/>
        <c:axPos val="l"/>
        <c:numFmt formatCode="#,##0" sourceLinked="1"/>
        <c:majorTickMark val="none"/>
        <c:minorTickMark val="none"/>
        <c:tickLblPos val="nextTo"/>
        <c:crossAx val="-2100593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OpEx</a:t>
            </a:r>
            <a:r>
              <a:rPr lang="en-US" b="1" baseline="0">
                <a:solidFill>
                  <a:schemeClr val="tx1"/>
                </a:solidFill>
                <a:latin typeface="Arial" panose="020B0604020202020204" pitchFamily="34" charset="0"/>
                <a:cs typeface="Arial" panose="020B0604020202020204" pitchFamily="34" charset="0"/>
              </a:rPr>
              <a:t> - CapEx [USD m]</a:t>
            </a:r>
            <a:endParaRPr lang="ru-RU"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v2'!$B$14</c:f>
              <c:strCache>
                <c:ptCount val="1"/>
                <c:pt idx="0">
                  <c:v>Total Operating Expenses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v2'!$E$14:$G$14</c:f>
              <c:numCache>
                <c:formatCode>#,##0</c:formatCode>
                <c:ptCount val="3"/>
                <c:pt idx="0">
                  <c:v>715.0</c:v>
                </c:pt>
                <c:pt idx="1">
                  <c:v>862.7</c:v>
                </c:pt>
                <c:pt idx="2">
                  <c:v>962.0</c:v>
                </c:pt>
              </c:numCache>
            </c:numRef>
          </c:val>
          <c:extLst xmlns:c16r2="http://schemas.microsoft.com/office/drawing/2015/06/chart">
            <c:ext xmlns:c16="http://schemas.microsoft.com/office/drawing/2014/chart" uri="{C3380CC4-5D6E-409C-BE32-E72D297353CC}">
              <c16:uniqueId val="{00000000-6D4C-1C46-BF74-49E270D60179}"/>
            </c:ext>
          </c:extLst>
        </c:ser>
        <c:ser>
          <c:idx val="1"/>
          <c:order val="1"/>
          <c:tx>
            <c:strRef>
              <c:f>'Inmarsat v2'!$B$127</c:f>
              <c:strCache>
                <c:ptCount val="1"/>
                <c:pt idx="0">
                  <c:v>Capital Expenditure</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v2'!$E$127:$G$127</c:f>
              <c:numCache>
                <c:formatCode>#,##0</c:formatCode>
                <c:ptCount val="3"/>
                <c:pt idx="0">
                  <c:v>413.0</c:v>
                </c:pt>
                <c:pt idx="1">
                  <c:v>599.0</c:v>
                </c:pt>
                <c:pt idx="2">
                  <c:v>591.0</c:v>
                </c:pt>
              </c:numCache>
            </c:numRef>
          </c:val>
          <c:extLst xmlns:c16r2="http://schemas.microsoft.com/office/drawing/2015/06/chart">
            <c:ext xmlns:c16="http://schemas.microsoft.com/office/drawing/2014/chart" uri="{C3380CC4-5D6E-409C-BE32-E72D297353CC}">
              <c16:uniqueId val="{00000001-6D4C-1C46-BF74-49E270D60179}"/>
            </c:ext>
          </c:extLst>
        </c:ser>
        <c:dLbls>
          <c:showLegendKey val="0"/>
          <c:showVal val="0"/>
          <c:showCatName val="0"/>
          <c:showSerName val="0"/>
          <c:showPercent val="0"/>
          <c:showBubbleSize val="0"/>
        </c:dLbls>
        <c:gapWidth val="219"/>
        <c:overlap val="-27"/>
        <c:axId val="-2100549256"/>
        <c:axId val="-2100545736"/>
      </c:barChart>
      <c:catAx>
        <c:axId val="-2100549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100545736"/>
        <c:crosses val="autoZero"/>
        <c:auto val="1"/>
        <c:lblAlgn val="ctr"/>
        <c:lblOffset val="100"/>
        <c:noMultiLvlLbl val="0"/>
      </c:catAx>
      <c:valAx>
        <c:axId val="-2100545736"/>
        <c:scaling>
          <c:orientation val="minMax"/>
        </c:scaling>
        <c:delete val="1"/>
        <c:axPos val="l"/>
        <c:numFmt formatCode="#,##0" sourceLinked="1"/>
        <c:majorTickMark val="none"/>
        <c:minorTickMark val="none"/>
        <c:tickLblPos val="nextTo"/>
        <c:crossAx val="-210054925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Days' sales in receivables</a:t>
            </a:r>
            <a:r>
              <a:rPr lang="ru-RU" b="1">
                <a:solidFill>
                  <a:schemeClr val="tx1"/>
                </a:solidFill>
                <a:latin typeface="Arial" panose="020B0604020202020204" pitchFamily="34" charset="0"/>
                <a:cs typeface="Arial" panose="020B0604020202020204" pitchFamily="34" charset="0"/>
              </a:rPr>
              <a:t> </a:t>
            </a:r>
            <a:r>
              <a:rPr lang="en-US" b="1">
                <a:solidFill>
                  <a:schemeClr val="tx1"/>
                </a:solidFill>
                <a:latin typeface="Arial" panose="020B0604020202020204" pitchFamily="34" charset="0"/>
                <a:cs typeface="Arial" panose="020B0604020202020204" pitchFamily="34" charset="0"/>
              </a:rPr>
              <a:t>[days]</a:t>
            </a:r>
          </a:p>
        </c:rich>
      </c:tx>
      <c:layout/>
      <c:overlay val="0"/>
      <c:spPr>
        <a:noFill/>
        <a:ln>
          <a:noFill/>
        </a:ln>
        <a:effectLst/>
      </c:spPr>
    </c:title>
    <c:autoTitleDeleted val="0"/>
    <c:plotArea>
      <c:layout/>
      <c:barChart>
        <c:barDir val="col"/>
        <c:grouping val="clustered"/>
        <c:varyColors val="0"/>
        <c:ser>
          <c:idx val="0"/>
          <c:order val="0"/>
          <c:tx>
            <c:strRef>
              <c:f>'Inmarsat v2'!$B$152</c:f>
              <c:strCache>
                <c:ptCount val="1"/>
                <c:pt idx="0">
                  <c:v>Days' sales in receivables</c:v>
                </c:pt>
              </c:strCache>
            </c:strRef>
          </c:tx>
          <c:spPr>
            <a:solidFill>
              <a:schemeClr val="accent1"/>
            </a:solidFill>
            <a:ln>
              <a:noFill/>
            </a:ln>
            <a:effectLst/>
          </c:spPr>
          <c:invertIfNegative val="0"/>
          <c:dPt>
            <c:idx val="2"/>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ECB8-F04F-A2F6-6A867489AD5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v2'!$E$152:$G$152</c:f>
              <c:numCache>
                <c:formatCode>0.00</c:formatCode>
                <c:ptCount val="3"/>
                <c:pt idx="0">
                  <c:v>84.28781038374717</c:v>
                </c:pt>
                <c:pt idx="1">
                  <c:v>83.27214285714284</c:v>
                </c:pt>
                <c:pt idx="2">
                  <c:v>89.36894197952218</c:v>
                </c:pt>
              </c:numCache>
            </c:numRef>
          </c:val>
          <c:extLst xmlns:c16r2="http://schemas.microsoft.com/office/drawing/2015/06/chart">
            <c:ext xmlns:c16="http://schemas.microsoft.com/office/drawing/2014/chart" uri="{C3380CC4-5D6E-409C-BE32-E72D297353CC}">
              <c16:uniqueId val="{00000002-ECB8-F04F-A2F6-6A867489AD51}"/>
            </c:ext>
          </c:extLst>
        </c:ser>
        <c:dLbls>
          <c:showLegendKey val="0"/>
          <c:showVal val="0"/>
          <c:showCatName val="0"/>
          <c:showSerName val="0"/>
          <c:showPercent val="0"/>
          <c:showBubbleSize val="0"/>
        </c:dLbls>
        <c:gapWidth val="219"/>
        <c:overlap val="-27"/>
        <c:axId val="-2100514984"/>
        <c:axId val="-2100511560"/>
      </c:barChart>
      <c:catAx>
        <c:axId val="-2100514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crossAx val="-2100511560"/>
        <c:crosses val="autoZero"/>
        <c:auto val="1"/>
        <c:lblAlgn val="ctr"/>
        <c:lblOffset val="100"/>
        <c:noMultiLvlLbl val="0"/>
      </c:catAx>
      <c:valAx>
        <c:axId val="-2100511560"/>
        <c:scaling>
          <c:orientation val="minMax"/>
        </c:scaling>
        <c:delete val="1"/>
        <c:axPos val="l"/>
        <c:numFmt formatCode="0.00" sourceLinked="1"/>
        <c:majorTickMark val="none"/>
        <c:minorTickMark val="none"/>
        <c:tickLblPos val="nextTo"/>
        <c:crossAx val="-2100514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Days sales in payables</a:t>
            </a:r>
            <a:r>
              <a:rPr lang="ru-RU" b="1">
                <a:solidFill>
                  <a:schemeClr val="tx1"/>
                </a:solidFill>
                <a:latin typeface="Arial" panose="020B0604020202020204" pitchFamily="34" charset="0"/>
                <a:cs typeface="Arial" panose="020B0604020202020204" pitchFamily="34" charset="0"/>
              </a:rPr>
              <a:t> </a:t>
            </a:r>
            <a:r>
              <a:rPr lang="en-US" b="1">
                <a:solidFill>
                  <a:schemeClr val="tx1"/>
                </a:solidFill>
                <a:latin typeface="Arial" panose="020B0604020202020204" pitchFamily="34" charset="0"/>
                <a:cs typeface="Arial" panose="020B0604020202020204" pitchFamily="34" charset="0"/>
              </a:rPr>
              <a:t>[days]</a:t>
            </a:r>
            <a:r>
              <a:rPr lang="en-US" b="1" baseline="0">
                <a:solidFill>
                  <a:schemeClr val="tx1"/>
                </a:solidFill>
                <a:latin typeface="Arial" panose="020B0604020202020204" pitchFamily="34" charset="0"/>
                <a:cs typeface="Arial" panose="020B0604020202020204" pitchFamily="34" charset="0"/>
              </a:rPr>
              <a:t> CAGR -1%</a:t>
            </a:r>
            <a:endParaRPr lang="en-US"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v2'!$B$154</c:f>
              <c:strCache>
                <c:ptCount val="1"/>
                <c:pt idx="0">
                  <c:v>Days sales in payables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v2'!$E$154:$G$154</c:f>
              <c:numCache>
                <c:formatCode>0.00</c:formatCode>
                <c:ptCount val="3"/>
                <c:pt idx="0">
                  <c:v>1100.41221826809</c:v>
                </c:pt>
                <c:pt idx="1">
                  <c:v>1106.73755186722</c:v>
                </c:pt>
                <c:pt idx="2">
                  <c:v>1086.039279869067</c:v>
                </c:pt>
              </c:numCache>
            </c:numRef>
          </c:val>
          <c:extLst xmlns:c16r2="http://schemas.microsoft.com/office/drawing/2015/06/chart">
            <c:ext xmlns:c16="http://schemas.microsoft.com/office/drawing/2014/chart" uri="{C3380CC4-5D6E-409C-BE32-E72D297353CC}">
              <c16:uniqueId val="{00000000-71B7-164C-9CD8-F68528220AB0}"/>
            </c:ext>
          </c:extLst>
        </c:ser>
        <c:dLbls>
          <c:showLegendKey val="0"/>
          <c:showVal val="0"/>
          <c:showCatName val="0"/>
          <c:showSerName val="0"/>
          <c:showPercent val="0"/>
          <c:showBubbleSize val="0"/>
        </c:dLbls>
        <c:gapWidth val="219"/>
        <c:overlap val="-27"/>
        <c:axId val="-2089124760"/>
        <c:axId val="2120674008"/>
      </c:barChart>
      <c:catAx>
        <c:axId val="-2089124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120674008"/>
        <c:crosses val="autoZero"/>
        <c:auto val="1"/>
        <c:lblAlgn val="ctr"/>
        <c:lblOffset val="100"/>
        <c:noMultiLvlLbl val="0"/>
      </c:catAx>
      <c:valAx>
        <c:axId val="2120674008"/>
        <c:scaling>
          <c:orientation val="minMax"/>
        </c:scaling>
        <c:delete val="1"/>
        <c:axPos val="l"/>
        <c:numFmt formatCode="0.00" sourceLinked="1"/>
        <c:majorTickMark val="none"/>
        <c:minorTickMark val="none"/>
        <c:tickLblPos val="nextTo"/>
        <c:crossAx val="-20891247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Operating Cycle [days]</a:t>
            </a:r>
          </a:p>
        </c:rich>
      </c:tx>
      <c:layout/>
      <c:overlay val="0"/>
      <c:spPr>
        <a:noFill/>
        <a:ln>
          <a:noFill/>
        </a:ln>
        <a:effectLst/>
      </c:spPr>
    </c:title>
    <c:autoTitleDeleted val="0"/>
    <c:plotArea>
      <c:layout/>
      <c:barChart>
        <c:barDir val="col"/>
        <c:grouping val="clustered"/>
        <c:varyColors val="0"/>
        <c:ser>
          <c:idx val="0"/>
          <c:order val="0"/>
          <c:tx>
            <c:strRef>
              <c:f>'Inmarsat v2'!$B$158</c:f>
              <c:strCache>
                <c:ptCount val="1"/>
                <c:pt idx="0">
                  <c:v>Operating Cycle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v2'!$E$158:$G$158</c:f>
              <c:numCache>
                <c:formatCode>0.00</c:formatCode>
                <c:ptCount val="3"/>
                <c:pt idx="0">
                  <c:v>158.5434450219441</c:v>
                </c:pt>
                <c:pt idx="1">
                  <c:v>147.4500474214582</c:v>
                </c:pt>
                <c:pt idx="2">
                  <c:v>190.3263887880328</c:v>
                </c:pt>
              </c:numCache>
            </c:numRef>
          </c:val>
          <c:extLst xmlns:c16r2="http://schemas.microsoft.com/office/drawing/2015/06/chart">
            <c:ext xmlns:c16="http://schemas.microsoft.com/office/drawing/2014/chart" uri="{C3380CC4-5D6E-409C-BE32-E72D297353CC}">
              <c16:uniqueId val="{00000000-99E0-BB46-9EAB-B625D120B80F}"/>
            </c:ext>
          </c:extLst>
        </c:ser>
        <c:dLbls>
          <c:showLegendKey val="0"/>
          <c:showVal val="0"/>
          <c:showCatName val="0"/>
          <c:showSerName val="0"/>
          <c:showPercent val="0"/>
          <c:showBubbleSize val="0"/>
        </c:dLbls>
        <c:gapWidth val="219"/>
        <c:overlap val="-27"/>
        <c:axId val="2120514120"/>
        <c:axId val="-2089196200"/>
      </c:barChart>
      <c:catAx>
        <c:axId val="212051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89196200"/>
        <c:crosses val="autoZero"/>
        <c:auto val="1"/>
        <c:lblAlgn val="ctr"/>
        <c:lblOffset val="100"/>
        <c:noMultiLvlLbl val="0"/>
      </c:catAx>
      <c:valAx>
        <c:axId val="-2089196200"/>
        <c:scaling>
          <c:orientation val="minMax"/>
        </c:scaling>
        <c:delete val="1"/>
        <c:axPos val="l"/>
        <c:numFmt formatCode="0.00" sourceLinked="1"/>
        <c:majorTickMark val="none"/>
        <c:minorTickMark val="none"/>
        <c:tickLblPos val="nextTo"/>
        <c:crossAx val="21205141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Cash Cycle [days] CAGR -2%</a:t>
            </a:r>
          </a:p>
        </c:rich>
      </c:tx>
      <c:layout/>
      <c:overlay val="0"/>
      <c:spPr>
        <a:noFill/>
        <a:ln>
          <a:noFill/>
        </a:ln>
        <a:effectLst/>
      </c:spPr>
    </c:title>
    <c:autoTitleDeleted val="0"/>
    <c:plotArea>
      <c:layout/>
      <c:barChart>
        <c:barDir val="col"/>
        <c:grouping val="clustered"/>
        <c:varyColors val="0"/>
        <c:ser>
          <c:idx val="0"/>
          <c:order val="0"/>
          <c:tx>
            <c:strRef>
              <c:f>'Inmarsat v2'!$B$159</c:f>
              <c:strCache>
                <c:ptCount val="1"/>
                <c:pt idx="0">
                  <c:v>Cash Cycle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v2'!$E$159:$G$159</c:f>
              <c:numCache>
                <c:formatCode>0.00</c:formatCode>
                <c:ptCount val="3"/>
                <c:pt idx="0">
                  <c:v>-941.868773246146</c:v>
                </c:pt>
                <c:pt idx="1">
                  <c:v>-959.2875044457618</c:v>
                </c:pt>
                <c:pt idx="2">
                  <c:v>-895.7128910810343</c:v>
                </c:pt>
              </c:numCache>
            </c:numRef>
          </c:val>
          <c:extLst xmlns:c16r2="http://schemas.microsoft.com/office/drawing/2015/06/chart">
            <c:ext xmlns:c16="http://schemas.microsoft.com/office/drawing/2014/chart" uri="{C3380CC4-5D6E-409C-BE32-E72D297353CC}">
              <c16:uniqueId val="{00000000-245F-824A-AF2E-58865711E73C}"/>
            </c:ext>
          </c:extLst>
        </c:ser>
        <c:dLbls>
          <c:showLegendKey val="0"/>
          <c:showVal val="0"/>
          <c:showCatName val="0"/>
          <c:showSerName val="0"/>
          <c:showPercent val="0"/>
          <c:showBubbleSize val="0"/>
        </c:dLbls>
        <c:gapWidth val="219"/>
        <c:overlap val="-27"/>
        <c:axId val="-2099567560"/>
        <c:axId val="-2099595368"/>
      </c:barChart>
      <c:catAx>
        <c:axId val="-2099567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99595368"/>
        <c:crosses val="autoZero"/>
        <c:auto val="1"/>
        <c:lblAlgn val="ctr"/>
        <c:lblOffset val="100"/>
        <c:noMultiLvlLbl val="0"/>
      </c:catAx>
      <c:valAx>
        <c:axId val="-2099595368"/>
        <c:scaling>
          <c:orientation val="minMax"/>
        </c:scaling>
        <c:delete val="1"/>
        <c:axPos val="l"/>
        <c:numFmt formatCode="0.00" sourceLinked="1"/>
        <c:majorTickMark val="none"/>
        <c:minorTickMark val="none"/>
        <c:tickLblPos val="nextTo"/>
        <c:crossAx val="-20995675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Profit margin - ROA - ROE [%]</a:t>
            </a:r>
            <a:endParaRPr lang="ru-RU" b="1">
              <a:solidFill>
                <a:schemeClr val="tx1"/>
              </a:solidFill>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tx>
            <c:strRef>
              <c:f>'Inmarsat v2'!$B$161</c:f>
              <c:strCache>
                <c:ptCount val="1"/>
                <c:pt idx="0">
                  <c:v>Profit margin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v2'!$E$161:$G$161</c:f>
              <c:numCache>
                <c:formatCode>0%</c:formatCode>
                <c:ptCount val="3"/>
                <c:pt idx="0">
                  <c:v>0.182693754702784</c:v>
                </c:pt>
                <c:pt idx="1">
                  <c:v>0.129785714285714</c:v>
                </c:pt>
                <c:pt idx="2">
                  <c:v>0.084778156996587</c:v>
                </c:pt>
              </c:numCache>
            </c:numRef>
          </c:val>
          <c:extLst xmlns:c16r2="http://schemas.microsoft.com/office/drawing/2015/06/chart">
            <c:ext xmlns:c16="http://schemas.microsoft.com/office/drawing/2014/chart" uri="{C3380CC4-5D6E-409C-BE32-E72D297353CC}">
              <c16:uniqueId val="{00000000-4C2B-8E4D-9449-8D727D7B7CB2}"/>
            </c:ext>
          </c:extLst>
        </c:ser>
        <c:ser>
          <c:idx val="1"/>
          <c:order val="1"/>
          <c:tx>
            <c:strRef>
              <c:f>'Inmarsat v2'!$B$162</c:f>
              <c:strCache>
                <c:ptCount val="1"/>
                <c:pt idx="0">
                  <c:v>Return on assets (ROA)</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v2'!$E$162:$G$162</c:f>
              <c:numCache>
                <c:formatCode>0%</c:formatCode>
                <c:ptCount val="3"/>
                <c:pt idx="0">
                  <c:v>0.0501342143299608</c:v>
                </c:pt>
                <c:pt idx="1">
                  <c:v>0.0366404517039726</c:v>
                </c:pt>
                <c:pt idx="2">
                  <c:v>0.0247065844440024</c:v>
                </c:pt>
              </c:numCache>
            </c:numRef>
          </c:val>
          <c:extLst xmlns:c16r2="http://schemas.microsoft.com/office/drawing/2015/06/chart">
            <c:ext xmlns:c16="http://schemas.microsoft.com/office/drawing/2014/chart" uri="{C3380CC4-5D6E-409C-BE32-E72D297353CC}">
              <c16:uniqueId val="{00000001-4C2B-8E4D-9449-8D727D7B7CB2}"/>
            </c:ext>
          </c:extLst>
        </c:ser>
        <c:ser>
          <c:idx val="2"/>
          <c:order val="2"/>
          <c:tx>
            <c:strRef>
              <c:f>'Inmarsat v2'!$B$163</c:f>
              <c:strCache>
                <c:ptCount val="1"/>
                <c:pt idx="0">
                  <c:v>Return on equity (ROE)</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v2'!$E$163:$G$163</c:f>
              <c:numCache>
                <c:formatCode>0%</c:formatCode>
                <c:ptCount val="3"/>
                <c:pt idx="0">
                  <c:v>0.195964487489911</c:v>
                </c:pt>
                <c:pt idx="1">
                  <c:v>0.144896331738437</c:v>
                </c:pt>
                <c:pt idx="2">
                  <c:v>0.0929640718562874</c:v>
                </c:pt>
              </c:numCache>
            </c:numRef>
          </c:val>
          <c:extLst xmlns:c16r2="http://schemas.microsoft.com/office/drawing/2015/06/chart">
            <c:ext xmlns:c16="http://schemas.microsoft.com/office/drawing/2014/chart" uri="{C3380CC4-5D6E-409C-BE32-E72D297353CC}">
              <c16:uniqueId val="{00000002-4C2B-8E4D-9449-8D727D7B7CB2}"/>
            </c:ext>
          </c:extLst>
        </c:ser>
        <c:dLbls>
          <c:showLegendKey val="0"/>
          <c:showVal val="0"/>
          <c:showCatName val="0"/>
          <c:showSerName val="0"/>
          <c:showPercent val="0"/>
          <c:showBubbleSize val="0"/>
        </c:dLbls>
        <c:gapWidth val="219"/>
        <c:overlap val="-27"/>
        <c:axId val="-2099859832"/>
        <c:axId val="-2099856344"/>
      </c:barChart>
      <c:catAx>
        <c:axId val="-2099859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99856344"/>
        <c:crosses val="autoZero"/>
        <c:auto val="1"/>
        <c:lblAlgn val="ctr"/>
        <c:lblOffset val="100"/>
        <c:noMultiLvlLbl val="0"/>
      </c:catAx>
      <c:valAx>
        <c:axId val="-2099856344"/>
        <c:scaling>
          <c:orientation val="minMax"/>
        </c:scaling>
        <c:delete val="1"/>
        <c:axPos val="l"/>
        <c:numFmt formatCode="0%" sourceLinked="1"/>
        <c:majorTickMark val="none"/>
        <c:minorTickMark val="none"/>
        <c:tickLblPos val="nextTo"/>
        <c:crossAx val="-2099859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Current ratio - Quick ratio - Cash ratio [times]</a:t>
            </a:r>
            <a:endParaRPr lang="ru-RU"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v2'!$B$135</c:f>
              <c:strCache>
                <c:ptCount val="1"/>
                <c:pt idx="0">
                  <c:v>Current ratio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v2'!$E$135:$G$135</c:f>
              <c:numCache>
                <c:formatCode>0.00</c:formatCode>
                <c:ptCount val="3"/>
                <c:pt idx="0">
                  <c:v>1.346241153692082</c:v>
                </c:pt>
                <c:pt idx="1">
                  <c:v>0.540427993059572</c:v>
                </c:pt>
                <c:pt idx="2">
                  <c:v>0.816593381161768</c:v>
                </c:pt>
              </c:numCache>
            </c:numRef>
          </c:val>
          <c:extLst xmlns:c16r2="http://schemas.microsoft.com/office/drawing/2015/06/chart">
            <c:ext xmlns:c16="http://schemas.microsoft.com/office/drawing/2014/chart" uri="{C3380CC4-5D6E-409C-BE32-E72D297353CC}">
              <c16:uniqueId val="{00000000-076D-8646-81CD-A3A26862096D}"/>
            </c:ext>
          </c:extLst>
        </c:ser>
        <c:ser>
          <c:idx val="1"/>
          <c:order val="1"/>
          <c:tx>
            <c:strRef>
              <c:f>'Inmarsat v2'!$B$136</c:f>
              <c:strCache>
                <c:ptCount val="1"/>
                <c:pt idx="0">
                  <c:v>Quick ratio</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v2'!$E$136:$G$136</c:f>
              <c:numCache>
                <c:formatCode>0.00</c:formatCode>
                <c:ptCount val="3"/>
                <c:pt idx="0">
                  <c:v>1.304179463212712</c:v>
                </c:pt>
                <c:pt idx="1">
                  <c:v>0.953267784846732</c:v>
                </c:pt>
                <c:pt idx="2">
                  <c:v>0.757926405924554</c:v>
                </c:pt>
              </c:numCache>
            </c:numRef>
          </c:val>
          <c:extLst xmlns:c16r2="http://schemas.microsoft.com/office/drawing/2015/06/chart">
            <c:ext xmlns:c16="http://schemas.microsoft.com/office/drawing/2014/chart" uri="{C3380CC4-5D6E-409C-BE32-E72D297353CC}">
              <c16:uniqueId val="{00000001-076D-8646-81CD-A3A26862096D}"/>
            </c:ext>
          </c:extLst>
        </c:ser>
        <c:ser>
          <c:idx val="2"/>
          <c:order val="2"/>
          <c:tx>
            <c:strRef>
              <c:f>'Inmarsat v2'!$B$137</c:f>
              <c:strCache>
                <c:ptCount val="1"/>
                <c:pt idx="0">
                  <c:v>Cash ratio</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v2'!$E$137:$G$137</c:f>
              <c:numCache>
                <c:formatCode>0.00</c:formatCode>
                <c:ptCount val="3"/>
                <c:pt idx="0">
                  <c:v>0.87728668714114</c:v>
                </c:pt>
                <c:pt idx="1">
                  <c:v>0.563215731636784</c:v>
                </c:pt>
                <c:pt idx="2">
                  <c:v>0.334297616292525</c:v>
                </c:pt>
              </c:numCache>
            </c:numRef>
          </c:val>
          <c:extLst xmlns:c16r2="http://schemas.microsoft.com/office/drawing/2015/06/chart">
            <c:ext xmlns:c16="http://schemas.microsoft.com/office/drawing/2014/chart" uri="{C3380CC4-5D6E-409C-BE32-E72D297353CC}">
              <c16:uniqueId val="{00000002-076D-8646-81CD-A3A26862096D}"/>
            </c:ext>
          </c:extLst>
        </c:ser>
        <c:dLbls>
          <c:showLegendKey val="0"/>
          <c:showVal val="0"/>
          <c:showCatName val="0"/>
          <c:showSerName val="0"/>
          <c:showPercent val="0"/>
          <c:showBubbleSize val="0"/>
        </c:dLbls>
        <c:gapWidth val="219"/>
        <c:overlap val="-27"/>
        <c:axId val="2120537656"/>
        <c:axId val="2120520920"/>
      </c:barChart>
      <c:catAx>
        <c:axId val="212053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120520920"/>
        <c:crosses val="autoZero"/>
        <c:auto val="1"/>
        <c:lblAlgn val="ctr"/>
        <c:lblOffset val="100"/>
        <c:noMultiLvlLbl val="0"/>
      </c:catAx>
      <c:valAx>
        <c:axId val="2120520920"/>
        <c:scaling>
          <c:orientation val="minMax"/>
        </c:scaling>
        <c:delete val="1"/>
        <c:axPos val="l"/>
        <c:numFmt formatCode="0.00" sourceLinked="1"/>
        <c:majorTickMark val="none"/>
        <c:minorTickMark val="none"/>
        <c:tickLblPos val="nextTo"/>
        <c:crossAx val="2120537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Operating Income or Loss</a:t>
            </a:r>
            <a:r>
              <a:rPr lang="ru-RU" b="1">
                <a:solidFill>
                  <a:schemeClr val="tx1"/>
                </a:solidFill>
                <a:latin typeface="Arial" panose="020B0604020202020204" pitchFamily="34" charset="0"/>
                <a:cs typeface="Arial" panose="020B0604020202020204" pitchFamily="34" charset="0"/>
              </a:rPr>
              <a:t> </a:t>
            </a:r>
            <a:r>
              <a:rPr lang="en-US" b="1">
                <a:solidFill>
                  <a:schemeClr val="tx1"/>
                </a:solidFill>
                <a:latin typeface="Arial" panose="020B0604020202020204" pitchFamily="34" charset="0"/>
                <a:cs typeface="Arial" panose="020B0604020202020204" pitchFamily="34" charset="0"/>
              </a:rPr>
              <a:t>[USD</a:t>
            </a:r>
            <a:r>
              <a:rPr lang="en-US" b="1" baseline="0">
                <a:solidFill>
                  <a:schemeClr val="tx1"/>
                </a:solidFill>
                <a:latin typeface="Arial" panose="020B0604020202020204" pitchFamily="34" charset="0"/>
                <a:cs typeface="Arial" panose="020B0604020202020204" pitchFamily="34" charset="0"/>
              </a:rPr>
              <a:t> m]</a:t>
            </a:r>
            <a:endParaRPr lang="en-US"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v2'!$B$15</c:f>
              <c:strCache>
                <c:ptCount val="1"/>
                <c:pt idx="0">
                  <c:v>Operating Income or Loss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v2'!$E$15:$G$15</c:f>
              <c:numCache>
                <c:formatCode>#,##0</c:formatCode>
                <c:ptCount val="3"/>
                <c:pt idx="0">
                  <c:v>445.4</c:v>
                </c:pt>
                <c:pt idx="1">
                  <c:v>344.7</c:v>
                </c:pt>
                <c:pt idx="2">
                  <c:v>319.9</c:v>
                </c:pt>
              </c:numCache>
            </c:numRef>
          </c:val>
          <c:extLst xmlns:c16r2="http://schemas.microsoft.com/office/drawing/2015/06/chart">
            <c:ext xmlns:c16="http://schemas.microsoft.com/office/drawing/2014/chart" uri="{C3380CC4-5D6E-409C-BE32-E72D297353CC}">
              <c16:uniqueId val="{00000000-C503-AB44-9912-807CFDB4B5F5}"/>
            </c:ext>
          </c:extLst>
        </c:ser>
        <c:dLbls>
          <c:showLegendKey val="0"/>
          <c:showVal val="0"/>
          <c:showCatName val="0"/>
          <c:showSerName val="0"/>
          <c:showPercent val="0"/>
          <c:showBubbleSize val="0"/>
        </c:dLbls>
        <c:gapWidth val="219"/>
        <c:overlap val="-27"/>
        <c:axId val="-2089559048"/>
        <c:axId val="-2089808136"/>
      </c:barChart>
      <c:catAx>
        <c:axId val="-208955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89808136"/>
        <c:crosses val="autoZero"/>
        <c:auto val="1"/>
        <c:lblAlgn val="ctr"/>
        <c:lblOffset val="100"/>
        <c:noMultiLvlLbl val="0"/>
      </c:catAx>
      <c:valAx>
        <c:axId val="-2089808136"/>
        <c:scaling>
          <c:orientation val="minMax"/>
        </c:scaling>
        <c:delete val="1"/>
        <c:axPos val="l"/>
        <c:numFmt formatCode="#,##0" sourceLinked="1"/>
        <c:majorTickMark val="none"/>
        <c:minorTickMark val="none"/>
        <c:tickLblPos val="nextTo"/>
        <c:crossAx val="-20895590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Net Income [USD m]</a:t>
            </a:r>
          </a:p>
        </c:rich>
      </c:tx>
      <c:layout/>
      <c:overlay val="0"/>
      <c:spPr>
        <a:noFill/>
        <a:ln>
          <a:noFill/>
        </a:ln>
        <a:effectLst/>
      </c:spPr>
    </c:title>
    <c:autoTitleDeleted val="0"/>
    <c:plotArea>
      <c:layout/>
      <c:barChart>
        <c:barDir val="col"/>
        <c:grouping val="clustered"/>
        <c:varyColors val="0"/>
        <c:ser>
          <c:idx val="0"/>
          <c:order val="0"/>
          <c:tx>
            <c:strRef>
              <c:f>'Inmarsat v2'!$B$21</c:f>
              <c:strCache>
                <c:ptCount val="1"/>
                <c:pt idx="0">
                  <c:v>Net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v2'!$E$21:$G$21</c:f>
              <c:numCache>
                <c:formatCode>#,##0</c:formatCode>
                <c:ptCount val="3"/>
                <c:pt idx="0">
                  <c:v>242.8</c:v>
                </c:pt>
                <c:pt idx="1">
                  <c:v>181.7</c:v>
                </c:pt>
                <c:pt idx="2">
                  <c:v>124.2</c:v>
                </c:pt>
              </c:numCache>
            </c:numRef>
          </c:val>
          <c:extLst xmlns:c16r2="http://schemas.microsoft.com/office/drawing/2015/06/chart">
            <c:ext xmlns:c16="http://schemas.microsoft.com/office/drawing/2014/chart" uri="{C3380CC4-5D6E-409C-BE32-E72D297353CC}">
              <c16:uniqueId val="{00000000-684E-224B-AD30-A4112C62B70C}"/>
            </c:ext>
          </c:extLst>
        </c:ser>
        <c:dLbls>
          <c:showLegendKey val="0"/>
          <c:showVal val="0"/>
          <c:showCatName val="0"/>
          <c:showSerName val="0"/>
          <c:showPercent val="0"/>
          <c:showBubbleSize val="0"/>
        </c:dLbls>
        <c:gapWidth val="219"/>
        <c:overlap val="-27"/>
        <c:axId val="-2145519464"/>
        <c:axId val="-2089030136"/>
      </c:barChart>
      <c:catAx>
        <c:axId val="-2145519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89030136"/>
        <c:crosses val="autoZero"/>
        <c:auto val="1"/>
        <c:lblAlgn val="ctr"/>
        <c:lblOffset val="100"/>
        <c:noMultiLvlLbl val="0"/>
      </c:catAx>
      <c:valAx>
        <c:axId val="-2089030136"/>
        <c:scaling>
          <c:orientation val="minMax"/>
        </c:scaling>
        <c:delete val="1"/>
        <c:axPos val="l"/>
        <c:numFmt formatCode="#,##0" sourceLinked="1"/>
        <c:majorTickMark val="none"/>
        <c:minorTickMark val="none"/>
        <c:tickLblPos val="nextTo"/>
        <c:crossAx val="-21455194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b="1">
                <a:solidFill>
                  <a:schemeClr val="tx1"/>
                </a:solidFill>
                <a:latin typeface="Arial" panose="020B0604020202020204" pitchFamily="34" charset="0"/>
                <a:cs typeface="Arial" panose="020B0604020202020204" pitchFamily="34" charset="0"/>
              </a:rPr>
              <a:t>EBITDA [USD m]</a:t>
            </a:r>
            <a:endParaRPr lang="ru-RU" sz="1400" b="1">
              <a:solidFill>
                <a:schemeClr val="tx1"/>
              </a:solidFill>
              <a:effectLst/>
            </a:endParaRPr>
          </a:p>
        </c:rich>
      </c:tx>
      <c:layout/>
      <c:overlay val="0"/>
      <c:spPr>
        <a:noFill/>
        <a:ln>
          <a:noFill/>
        </a:ln>
        <a:effectLst/>
      </c:spPr>
    </c:title>
    <c:autoTitleDeleted val="0"/>
    <c:plotArea>
      <c:layout/>
      <c:barChart>
        <c:barDir val="col"/>
        <c:grouping val="clustered"/>
        <c:varyColors val="0"/>
        <c:ser>
          <c:idx val="0"/>
          <c:order val="0"/>
          <c:tx>
            <c:strRef>
              <c:f>'Inmarsat v2'!$B$29</c:f>
              <c:strCache>
                <c:ptCount val="1"/>
                <c:pt idx="0">
                  <c:v>EBITDA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v2'!$E$29:$G$29</c:f>
              <c:numCache>
                <c:formatCode>#,##0</c:formatCode>
                <c:ptCount val="3"/>
                <c:pt idx="0">
                  <c:v>729.4</c:v>
                </c:pt>
                <c:pt idx="1">
                  <c:v>733.1</c:v>
                </c:pt>
                <c:pt idx="2">
                  <c:v>770.0</c:v>
                </c:pt>
              </c:numCache>
            </c:numRef>
          </c:val>
          <c:extLst xmlns:c16r2="http://schemas.microsoft.com/office/drawing/2015/06/chart">
            <c:ext xmlns:c16="http://schemas.microsoft.com/office/drawing/2014/chart" uri="{C3380CC4-5D6E-409C-BE32-E72D297353CC}">
              <c16:uniqueId val="{00000000-AFE2-764E-9ECC-B0936768D1A4}"/>
            </c:ext>
          </c:extLst>
        </c:ser>
        <c:dLbls>
          <c:showLegendKey val="0"/>
          <c:showVal val="0"/>
          <c:showCatName val="0"/>
          <c:showSerName val="0"/>
          <c:showPercent val="0"/>
          <c:showBubbleSize val="0"/>
        </c:dLbls>
        <c:gapWidth val="219"/>
        <c:overlap val="-27"/>
        <c:axId val="-2099781640"/>
        <c:axId val="-2099777496"/>
      </c:barChart>
      <c:catAx>
        <c:axId val="-2099781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99777496"/>
        <c:crosses val="autoZero"/>
        <c:auto val="1"/>
        <c:lblAlgn val="ctr"/>
        <c:lblOffset val="100"/>
        <c:noMultiLvlLbl val="0"/>
      </c:catAx>
      <c:valAx>
        <c:axId val="-2099777496"/>
        <c:scaling>
          <c:orientation val="minMax"/>
        </c:scaling>
        <c:delete val="1"/>
        <c:axPos val="l"/>
        <c:numFmt formatCode="#,##0" sourceLinked="1"/>
        <c:majorTickMark val="none"/>
        <c:minorTickMark val="none"/>
        <c:tickLblPos val="nextTo"/>
        <c:crossAx val="-20997816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Total Assets</a:t>
            </a:r>
            <a:r>
              <a:rPr lang="ru-RU" b="1">
                <a:solidFill>
                  <a:schemeClr val="tx1"/>
                </a:solidFill>
                <a:latin typeface="Arial" panose="020B0604020202020204" pitchFamily="34" charset="0"/>
                <a:cs typeface="Arial" panose="020B0604020202020204" pitchFamily="34" charset="0"/>
              </a:rPr>
              <a:t> </a:t>
            </a:r>
            <a:r>
              <a:rPr lang="en-US" b="1">
                <a:solidFill>
                  <a:schemeClr val="tx1"/>
                </a:solidFill>
                <a:latin typeface="Arial" panose="020B0604020202020204" pitchFamily="34" charset="0"/>
                <a:cs typeface="Arial" panose="020B0604020202020204" pitchFamily="34" charset="0"/>
              </a:rPr>
              <a:t>[USD</a:t>
            </a:r>
            <a:r>
              <a:rPr lang="en-US" b="1" baseline="0">
                <a:solidFill>
                  <a:schemeClr val="tx1"/>
                </a:solidFill>
                <a:latin typeface="Arial" panose="020B0604020202020204" pitchFamily="34" charset="0"/>
                <a:cs typeface="Arial" panose="020B0604020202020204" pitchFamily="34" charset="0"/>
              </a:rPr>
              <a:t> m]</a:t>
            </a:r>
            <a:endParaRPr lang="en-US"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v2'!$B$55</c:f>
              <c:strCache>
                <c:ptCount val="1"/>
                <c:pt idx="0">
                  <c:v>Total Assets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v2'!$E$55:$G$55</c:f>
              <c:numCache>
                <c:formatCode>#,##0</c:formatCode>
                <c:ptCount val="3"/>
                <c:pt idx="0">
                  <c:v>4843.0</c:v>
                </c:pt>
                <c:pt idx="1">
                  <c:v>4959.0</c:v>
                </c:pt>
                <c:pt idx="2">
                  <c:v>5027.0</c:v>
                </c:pt>
              </c:numCache>
            </c:numRef>
          </c:val>
          <c:extLst xmlns:c16r2="http://schemas.microsoft.com/office/drawing/2015/06/chart">
            <c:ext xmlns:c16="http://schemas.microsoft.com/office/drawing/2014/chart" uri="{C3380CC4-5D6E-409C-BE32-E72D297353CC}">
              <c16:uniqueId val="{00000000-8E6A-4344-9DFB-5C21B6B6F95C}"/>
            </c:ext>
          </c:extLst>
        </c:ser>
        <c:dLbls>
          <c:showLegendKey val="0"/>
          <c:showVal val="0"/>
          <c:showCatName val="0"/>
          <c:showSerName val="0"/>
          <c:showPercent val="0"/>
          <c:showBubbleSize val="0"/>
        </c:dLbls>
        <c:gapWidth val="219"/>
        <c:overlap val="-27"/>
        <c:axId val="-2099749608"/>
        <c:axId val="-2099746040"/>
      </c:barChart>
      <c:catAx>
        <c:axId val="-209974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99746040"/>
        <c:crosses val="autoZero"/>
        <c:auto val="1"/>
        <c:lblAlgn val="ctr"/>
        <c:lblOffset val="100"/>
        <c:noMultiLvlLbl val="0"/>
      </c:catAx>
      <c:valAx>
        <c:axId val="-2099746040"/>
        <c:scaling>
          <c:orientation val="minMax"/>
        </c:scaling>
        <c:delete val="1"/>
        <c:axPos val="l"/>
        <c:numFmt formatCode="#,##0" sourceLinked="1"/>
        <c:majorTickMark val="none"/>
        <c:minorTickMark val="none"/>
        <c:tickLblPos val="nextTo"/>
        <c:crossAx val="-20997496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Net property, plant and equipment [USD m]</a:t>
            </a:r>
          </a:p>
        </c:rich>
      </c:tx>
      <c:layout/>
      <c:overlay val="0"/>
      <c:spPr>
        <a:noFill/>
        <a:ln>
          <a:noFill/>
        </a:ln>
        <a:effectLst/>
      </c:spPr>
    </c:title>
    <c:autoTitleDeleted val="0"/>
    <c:plotArea>
      <c:layout/>
      <c:barChart>
        <c:barDir val="col"/>
        <c:grouping val="clustered"/>
        <c:varyColors val="0"/>
        <c:ser>
          <c:idx val="0"/>
          <c:order val="0"/>
          <c:tx>
            <c:strRef>
              <c:f>'Inmarsat v2'!$B$49</c:f>
              <c:strCache>
                <c:ptCount val="1"/>
                <c:pt idx="0">
                  <c:v>Net property, plant and equipment</c:v>
                </c:pt>
              </c:strCache>
            </c:strRef>
          </c:tx>
          <c:spPr>
            <a:solidFill>
              <a:schemeClr val="accent1"/>
            </a:solidFill>
            <a:ln>
              <a:noFill/>
            </a:ln>
            <a:effectLst/>
          </c:spPr>
          <c:invertIfNegative val="0"/>
          <c:dPt>
            <c:idx val="2"/>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510-4340-AEF8-E2E97542B8D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v2'!$E$49:$G$49</c:f>
              <c:numCache>
                <c:formatCode>#,##0</c:formatCode>
                <c:ptCount val="3"/>
                <c:pt idx="0">
                  <c:v>2971.0</c:v>
                </c:pt>
                <c:pt idx="1">
                  <c:v>3236.0</c:v>
                </c:pt>
                <c:pt idx="2">
                  <c:v>3352.0</c:v>
                </c:pt>
              </c:numCache>
            </c:numRef>
          </c:val>
          <c:extLst xmlns:c16r2="http://schemas.microsoft.com/office/drawing/2015/06/chart">
            <c:ext xmlns:c16="http://schemas.microsoft.com/office/drawing/2014/chart" uri="{C3380CC4-5D6E-409C-BE32-E72D297353CC}">
              <c16:uniqueId val="{00000002-4510-4340-AEF8-E2E97542B8D8}"/>
            </c:ext>
          </c:extLst>
        </c:ser>
        <c:dLbls>
          <c:showLegendKey val="0"/>
          <c:showVal val="0"/>
          <c:showCatName val="0"/>
          <c:showSerName val="0"/>
          <c:showPercent val="0"/>
          <c:showBubbleSize val="0"/>
        </c:dLbls>
        <c:gapWidth val="183"/>
        <c:overlap val="-27"/>
        <c:axId val="-2089092968"/>
        <c:axId val="-2089097704"/>
      </c:barChart>
      <c:catAx>
        <c:axId val="-2089092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89097704"/>
        <c:crosses val="autoZero"/>
        <c:auto val="1"/>
        <c:lblAlgn val="ctr"/>
        <c:lblOffset val="100"/>
        <c:noMultiLvlLbl val="0"/>
      </c:catAx>
      <c:valAx>
        <c:axId val="-2089097704"/>
        <c:scaling>
          <c:orientation val="minMax"/>
        </c:scaling>
        <c:delete val="1"/>
        <c:axPos val="l"/>
        <c:numFmt formatCode="#,##0" sourceLinked="1"/>
        <c:majorTickMark val="none"/>
        <c:minorTickMark val="none"/>
        <c:tickLblPos val="nextTo"/>
        <c:crossAx val="-2089092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Capital Expenditure [USD m]</a:t>
            </a:r>
          </a:p>
        </c:rich>
      </c:tx>
      <c:layout/>
      <c:overlay val="0"/>
      <c:spPr>
        <a:noFill/>
        <a:ln>
          <a:noFill/>
        </a:ln>
        <a:effectLst/>
      </c:spPr>
    </c:title>
    <c:autoTitleDeleted val="0"/>
    <c:plotArea>
      <c:layout/>
      <c:barChart>
        <c:barDir val="col"/>
        <c:grouping val="clustered"/>
        <c:varyColors val="0"/>
        <c:ser>
          <c:idx val="0"/>
          <c:order val="0"/>
          <c:tx>
            <c:strRef>
              <c:f>'Inmarsat v2'!$B$127</c:f>
              <c:strCache>
                <c:ptCount val="1"/>
                <c:pt idx="0">
                  <c:v>Capital Expenditure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v2'!$E$127:$G$127</c:f>
              <c:numCache>
                <c:formatCode>#,##0</c:formatCode>
                <c:ptCount val="3"/>
                <c:pt idx="0">
                  <c:v>413.0</c:v>
                </c:pt>
                <c:pt idx="1">
                  <c:v>599.0</c:v>
                </c:pt>
                <c:pt idx="2">
                  <c:v>591.0</c:v>
                </c:pt>
              </c:numCache>
            </c:numRef>
          </c:val>
          <c:extLst xmlns:c16r2="http://schemas.microsoft.com/office/drawing/2015/06/chart">
            <c:ext xmlns:c16="http://schemas.microsoft.com/office/drawing/2014/chart" uri="{C3380CC4-5D6E-409C-BE32-E72D297353CC}">
              <c16:uniqueId val="{00000000-7415-D847-8406-692166A15EF2}"/>
            </c:ext>
          </c:extLst>
        </c:ser>
        <c:dLbls>
          <c:showLegendKey val="0"/>
          <c:showVal val="0"/>
          <c:showCatName val="0"/>
          <c:showSerName val="0"/>
          <c:showPercent val="0"/>
          <c:showBubbleSize val="0"/>
        </c:dLbls>
        <c:gapWidth val="219"/>
        <c:overlap val="-27"/>
        <c:axId val="-2099705192"/>
        <c:axId val="-2099701656"/>
      </c:barChart>
      <c:catAx>
        <c:axId val="-2099705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99701656"/>
        <c:crosses val="autoZero"/>
        <c:auto val="1"/>
        <c:lblAlgn val="ctr"/>
        <c:lblOffset val="100"/>
        <c:noMultiLvlLbl val="0"/>
      </c:catAx>
      <c:valAx>
        <c:axId val="-2099701656"/>
        <c:scaling>
          <c:orientation val="minMax"/>
        </c:scaling>
        <c:delete val="1"/>
        <c:axPos val="l"/>
        <c:numFmt formatCode="#,##0" sourceLinked="1"/>
        <c:majorTickMark val="none"/>
        <c:minorTickMark val="none"/>
        <c:tickLblPos val="nextTo"/>
        <c:crossAx val="-2099705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Total Operating Expenses [USD</a:t>
            </a:r>
            <a:r>
              <a:rPr lang="en-US" b="1" baseline="0">
                <a:solidFill>
                  <a:schemeClr val="tx1"/>
                </a:solidFill>
                <a:latin typeface="Arial" panose="020B0604020202020204" pitchFamily="34" charset="0"/>
                <a:cs typeface="Arial" panose="020B0604020202020204" pitchFamily="34" charset="0"/>
              </a:rPr>
              <a:t> m]</a:t>
            </a:r>
            <a:endParaRPr lang="en-US" b="1">
              <a:solidFill>
                <a:schemeClr val="tx1"/>
              </a:solidFill>
              <a:latin typeface="Arial" panose="020B0604020202020204" pitchFamily="34" charset="0"/>
              <a:cs typeface="Arial" panose="020B0604020202020204" pitchFamily="34" charset="0"/>
            </a:endParaRPr>
          </a:p>
        </c:rich>
      </c:tx>
      <c:layout/>
      <c:overlay val="0"/>
      <c:spPr>
        <a:noFill/>
        <a:ln>
          <a:noFill/>
        </a:ln>
        <a:effectLst/>
      </c:spPr>
    </c:title>
    <c:autoTitleDeleted val="0"/>
    <c:plotArea>
      <c:layout/>
      <c:barChart>
        <c:barDir val="col"/>
        <c:grouping val="clustered"/>
        <c:varyColors val="0"/>
        <c:ser>
          <c:idx val="0"/>
          <c:order val="0"/>
          <c:tx>
            <c:strRef>
              <c:f>'Inmarsat v2'!$B$14</c:f>
              <c:strCache>
                <c:ptCount val="1"/>
                <c:pt idx="0">
                  <c:v>Total Operating Expenses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v2'!$E$14:$G$14</c:f>
              <c:numCache>
                <c:formatCode>#,##0</c:formatCode>
                <c:ptCount val="3"/>
                <c:pt idx="0">
                  <c:v>715.0</c:v>
                </c:pt>
                <c:pt idx="1">
                  <c:v>862.7</c:v>
                </c:pt>
                <c:pt idx="2">
                  <c:v>962.0</c:v>
                </c:pt>
              </c:numCache>
            </c:numRef>
          </c:val>
          <c:extLst xmlns:c16r2="http://schemas.microsoft.com/office/drawing/2015/06/chart">
            <c:ext xmlns:c16="http://schemas.microsoft.com/office/drawing/2014/chart" uri="{C3380CC4-5D6E-409C-BE32-E72D297353CC}">
              <c16:uniqueId val="{00000000-1891-0048-8605-2615B0D3F923}"/>
            </c:ext>
          </c:extLst>
        </c:ser>
        <c:dLbls>
          <c:showLegendKey val="0"/>
          <c:showVal val="0"/>
          <c:showCatName val="0"/>
          <c:showSerName val="0"/>
          <c:showPercent val="0"/>
          <c:showBubbleSize val="0"/>
        </c:dLbls>
        <c:gapWidth val="219"/>
        <c:overlap val="-27"/>
        <c:axId val="-2099651096"/>
        <c:axId val="-2099647320"/>
      </c:barChart>
      <c:catAx>
        <c:axId val="-2099651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2099647320"/>
        <c:crosses val="autoZero"/>
        <c:auto val="1"/>
        <c:lblAlgn val="ctr"/>
        <c:lblOffset val="100"/>
        <c:noMultiLvlLbl val="0"/>
      </c:catAx>
      <c:valAx>
        <c:axId val="-2099647320"/>
        <c:scaling>
          <c:orientation val="minMax"/>
        </c:scaling>
        <c:delete val="1"/>
        <c:axPos val="l"/>
        <c:numFmt formatCode="#,##0" sourceLinked="1"/>
        <c:majorTickMark val="none"/>
        <c:minorTickMark val="none"/>
        <c:tickLblPos val="nextTo"/>
        <c:crossAx val="-20996510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solidFill>
                  <a:schemeClr val="tx1"/>
                </a:solidFill>
                <a:latin typeface="Arial" panose="020B0604020202020204" pitchFamily="34" charset="0"/>
                <a:cs typeface="Arial" panose="020B0604020202020204" pitchFamily="34" charset="0"/>
              </a:rPr>
              <a:t>Operating Cash Flow [USD m]</a:t>
            </a:r>
          </a:p>
        </c:rich>
      </c:tx>
      <c:overlay val="0"/>
      <c:spPr>
        <a:noFill/>
        <a:ln>
          <a:noFill/>
        </a:ln>
        <a:effectLst/>
      </c:spPr>
    </c:title>
    <c:autoTitleDeleted val="0"/>
    <c:plotArea>
      <c:layout>
        <c:manualLayout>
          <c:layoutTarget val="inner"/>
          <c:xMode val="edge"/>
          <c:yMode val="edge"/>
          <c:x val="0.0496029808657478"/>
          <c:y val="0.127510454249735"/>
          <c:w val="0.950397019134252"/>
          <c:h val="0.794476973588067"/>
        </c:manualLayout>
      </c:layout>
      <c:barChart>
        <c:barDir val="col"/>
        <c:grouping val="clustered"/>
        <c:varyColors val="0"/>
        <c:ser>
          <c:idx val="0"/>
          <c:order val="0"/>
          <c:tx>
            <c:strRef>
              <c:f>'Inmarsat v2'!$B$125</c:f>
              <c:strCache>
                <c:ptCount val="1"/>
                <c:pt idx="0">
                  <c:v>Operating Cash Flow</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'Inmarsat v2'!$E$5:$G$5</c:f>
              <c:numCache>
                <c:formatCode>General</c:formatCode>
                <c:ptCount val="3"/>
                <c:pt idx="0">
                  <c:v>2016.0</c:v>
                </c:pt>
                <c:pt idx="1">
                  <c:v>2017.0</c:v>
                </c:pt>
                <c:pt idx="2">
                  <c:v>2018.0</c:v>
                </c:pt>
              </c:numCache>
            </c:numRef>
          </c:cat>
          <c:val>
            <c:numRef>
              <c:f>'Inmarsat v2'!$E$125:$G$125</c:f>
              <c:numCache>
                <c:formatCode>#,##0</c:formatCode>
                <c:ptCount val="3"/>
                <c:pt idx="0">
                  <c:v>770.9</c:v>
                </c:pt>
                <c:pt idx="1">
                  <c:v>760.1</c:v>
                </c:pt>
                <c:pt idx="2">
                  <c:v>721.7</c:v>
                </c:pt>
              </c:numCache>
            </c:numRef>
          </c:val>
          <c:extLst xmlns:c16r2="http://schemas.microsoft.com/office/drawing/2015/06/chart">
            <c:ext xmlns:c16="http://schemas.microsoft.com/office/drawing/2014/chart" uri="{C3380CC4-5D6E-409C-BE32-E72D297353CC}">
              <c16:uniqueId val="{00000000-B4FF-8445-832F-3A7C4D4E3B17}"/>
            </c:ext>
          </c:extLst>
        </c:ser>
        <c:dLbls>
          <c:showLegendKey val="0"/>
          <c:showVal val="0"/>
          <c:showCatName val="0"/>
          <c:showSerName val="0"/>
          <c:showPercent val="0"/>
          <c:showBubbleSize val="0"/>
        </c:dLbls>
        <c:gapWidth val="219"/>
        <c:overlap val="-27"/>
        <c:axId val="-2100446200"/>
        <c:axId val="-2100464440"/>
      </c:barChart>
      <c:catAx>
        <c:axId val="-2100446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ru-RU"/>
          </a:p>
        </c:txPr>
        <c:crossAx val="-2100464440"/>
        <c:crosses val="autoZero"/>
        <c:auto val="1"/>
        <c:lblAlgn val="ctr"/>
        <c:lblOffset val="100"/>
        <c:noMultiLvlLbl val="0"/>
      </c:catAx>
      <c:valAx>
        <c:axId val="-2100464440"/>
        <c:scaling>
          <c:orientation val="minMax"/>
        </c:scaling>
        <c:delete val="1"/>
        <c:axPos val="l"/>
        <c:numFmt formatCode="#,##0" sourceLinked="1"/>
        <c:majorTickMark val="none"/>
        <c:minorTickMark val="none"/>
        <c:tickLblPos val="nextTo"/>
        <c:crossAx val="-21004462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1" Type="http://schemas.openxmlformats.org/officeDocument/2006/relationships/chart" Target="../charts/chart11.xml"/><Relationship Id="rId12" Type="http://schemas.openxmlformats.org/officeDocument/2006/relationships/chart" Target="../charts/chart12.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4" Type="http://schemas.openxmlformats.org/officeDocument/2006/relationships/chart" Target="../charts/chart16.xml"/><Relationship Id="rId5" Type="http://schemas.openxmlformats.org/officeDocument/2006/relationships/chart" Target="../charts/chart17.xml"/><Relationship Id="rId6" Type="http://schemas.openxmlformats.org/officeDocument/2006/relationships/chart" Target="../charts/chart18.xml"/><Relationship Id="rId1" Type="http://schemas.openxmlformats.org/officeDocument/2006/relationships/chart" Target="../charts/chart13.xml"/><Relationship Id="rId2"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368300</xdr:colOff>
      <xdr:row>1</xdr:row>
      <xdr:rowOff>38100</xdr:rowOff>
    </xdr:from>
    <xdr:to>
      <xdr:col>5</xdr:col>
      <xdr:colOff>571500</xdr:colOff>
      <xdr:row>16</xdr:row>
      <xdr:rowOff>127000</xdr:rowOff>
    </xdr:to>
    <xdr:graphicFrame macro="">
      <xdr:nvGraphicFramePr>
        <xdr:cNvPr id="2" name="Диаграмма 1">
          <a:extLst>
            <a:ext uri="{FF2B5EF4-FFF2-40B4-BE49-F238E27FC236}">
              <a16:creationId xmlns:a16="http://schemas.microsoft.com/office/drawing/2014/main" xmlns="" id="{3C9DE12B-6FB2-3E4D-8C53-B9697704D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304800</xdr:colOff>
      <xdr:row>18</xdr:row>
      <xdr:rowOff>50800</xdr:rowOff>
    </xdr:from>
    <xdr:to>
      <xdr:col>5</xdr:col>
      <xdr:colOff>431800</xdr:colOff>
      <xdr:row>33</xdr:row>
      <xdr:rowOff>50800</xdr:rowOff>
    </xdr:to>
    <xdr:graphicFrame macro="">
      <xdr:nvGraphicFramePr>
        <xdr:cNvPr id="3" name="Диаграмма 2">
          <a:extLst>
            <a:ext uri="{FF2B5EF4-FFF2-40B4-BE49-F238E27FC236}">
              <a16:creationId xmlns:a16="http://schemas.microsoft.com/office/drawing/2014/main" xmlns="" id="{7A0D00E2-589E-B44D-AC6C-B8BF86018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660400</xdr:colOff>
      <xdr:row>1</xdr:row>
      <xdr:rowOff>63500</xdr:rowOff>
    </xdr:from>
    <xdr:to>
      <xdr:col>11</xdr:col>
      <xdr:colOff>330200</xdr:colOff>
      <xdr:row>16</xdr:row>
      <xdr:rowOff>152400</xdr:rowOff>
    </xdr:to>
    <xdr:graphicFrame macro="">
      <xdr:nvGraphicFramePr>
        <xdr:cNvPr id="4" name="Диаграмма 3">
          <a:extLst>
            <a:ext uri="{FF2B5EF4-FFF2-40B4-BE49-F238E27FC236}">
              <a16:creationId xmlns:a16="http://schemas.microsoft.com/office/drawing/2014/main" xmlns="" id="{FFB1EEA6-7B86-FA41-87A5-D8DE6A1ED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538370</xdr:colOff>
      <xdr:row>17</xdr:row>
      <xdr:rowOff>124239</xdr:rowOff>
    </xdr:from>
    <xdr:to>
      <xdr:col>13</xdr:col>
      <xdr:colOff>138044</xdr:colOff>
      <xdr:row>38</xdr:row>
      <xdr:rowOff>129207</xdr:rowOff>
    </xdr:to>
    <xdr:graphicFrame macro="">
      <xdr:nvGraphicFramePr>
        <xdr:cNvPr id="5" name="Диаграмма 4">
          <a:extLst>
            <a:ext uri="{FF2B5EF4-FFF2-40B4-BE49-F238E27FC236}">
              <a16:creationId xmlns:a16="http://schemas.microsoft.com/office/drawing/2014/main" xmlns="" id="{DA7542EB-C94C-D548-A415-739134FD2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647700</xdr:colOff>
      <xdr:row>1</xdr:row>
      <xdr:rowOff>63500</xdr:rowOff>
    </xdr:from>
    <xdr:to>
      <xdr:col>18</xdr:col>
      <xdr:colOff>165100</xdr:colOff>
      <xdr:row>16</xdr:row>
      <xdr:rowOff>127000</xdr:rowOff>
    </xdr:to>
    <xdr:graphicFrame macro="">
      <xdr:nvGraphicFramePr>
        <xdr:cNvPr id="6" name="Диаграмма 5">
          <a:extLst>
            <a:ext uri="{FF2B5EF4-FFF2-40B4-BE49-F238E27FC236}">
              <a16:creationId xmlns:a16="http://schemas.microsoft.com/office/drawing/2014/main" xmlns="" id="{3CDE1D69-00F4-CE4B-8E1A-396D9464E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304800</xdr:colOff>
      <xdr:row>35</xdr:row>
      <xdr:rowOff>63500</xdr:rowOff>
    </xdr:from>
    <xdr:to>
      <xdr:col>8</xdr:col>
      <xdr:colOff>320675</xdr:colOff>
      <xdr:row>60</xdr:row>
      <xdr:rowOff>6351</xdr:rowOff>
    </xdr:to>
    <xdr:graphicFrame macro="">
      <xdr:nvGraphicFramePr>
        <xdr:cNvPr id="7" name="Диаграмма 6">
          <a:extLst>
            <a:ext uri="{FF2B5EF4-FFF2-40B4-BE49-F238E27FC236}">
              <a16:creationId xmlns:a16="http://schemas.microsoft.com/office/drawing/2014/main" xmlns="" id="{CBC9CDB9-6EB3-324C-BEA5-440C84498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371615</xdr:colOff>
      <xdr:row>17</xdr:row>
      <xdr:rowOff>124790</xdr:rowOff>
    </xdr:from>
    <xdr:to>
      <xdr:col>20</xdr:col>
      <xdr:colOff>615676</xdr:colOff>
      <xdr:row>37</xdr:row>
      <xdr:rowOff>126907</xdr:rowOff>
    </xdr:to>
    <xdr:graphicFrame macro="">
      <xdr:nvGraphicFramePr>
        <xdr:cNvPr id="8" name="Диаграмма 7">
          <a:extLst>
            <a:ext uri="{FF2B5EF4-FFF2-40B4-BE49-F238E27FC236}">
              <a16:creationId xmlns:a16="http://schemas.microsoft.com/office/drawing/2014/main" xmlns="" id="{63191506-F801-0949-9C10-171B70186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774700</xdr:colOff>
      <xdr:row>40</xdr:row>
      <xdr:rowOff>50800</xdr:rowOff>
    </xdr:from>
    <xdr:to>
      <xdr:col>15</xdr:col>
      <xdr:colOff>482600</xdr:colOff>
      <xdr:row>60</xdr:row>
      <xdr:rowOff>2117</xdr:rowOff>
    </xdr:to>
    <xdr:graphicFrame macro="">
      <xdr:nvGraphicFramePr>
        <xdr:cNvPr id="9" name="Диаграмма 8">
          <a:extLst>
            <a:ext uri="{FF2B5EF4-FFF2-40B4-BE49-F238E27FC236}">
              <a16:creationId xmlns:a16="http://schemas.microsoft.com/office/drawing/2014/main" xmlns="" id="{0CC80708-03C1-5D48-9AB9-C6554F8F9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218662</xdr:colOff>
      <xdr:row>1</xdr:row>
      <xdr:rowOff>115405</xdr:rowOff>
    </xdr:from>
    <xdr:to>
      <xdr:col>28</xdr:col>
      <xdr:colOff>53562</xdr:colOff>
      <xdr:row>24</xdr:row>
      <xdr:rowOff>553</xdr:rowOff>
    </xdr:to>
    <xdr:graphicFrame macro="">
      <xdr:nvGraphicFramePr>
        <xdr:cNvPr id="10" name="Диаграмма 9">
          <a:extLst>
            <a:ext uri="{FF2B5EF4-FFF2-40B4-BE49-F238E27FC236}">
              <a16:creationId xmlns:a16="http://schemas.microsoft.com/office/drawing/2014/main" xmlns="" id="{510C743C-23E3-6146-8644-59C683B9A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34234</xdr:colOff>
      <xdr:row>41</xdr:row>
      <xdr:rowOff>38101</xdr:rowOff>
    </xdr:from>
    <xdr:to>
      <xdr:col>26</xdr:col>
      <xdr:colOff>328036</xdr:colOff>
      <xdr:row>67</xdr:row>
      <xdr:rowOff>133350</xdr:rowOff>
    </xdr:to>
    <xdr:graphicFrame macro="">
      <xdr:nvGraphicFramePr>
        <xdr:cNvPr id="11" name="Диаграмма 10">
          <a:extLst>
            <a:ext uri="{FF2B5EF4-FFF2-40B4-BE49-F238E27FC236}">
              <a16:creationId xmlns:a16="http://schemas.microsoft.com/office/drawing/2014/main" xmlns="" id="{D3604422-FB80-8D41-90FF-65BBB5561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62</xdr:row>
      <xdr:rowOff>0</xdr:rowOff>
    </xdr:from>
    <xdr:to>
      <xdr:col>9</xdr:col>
      <xdr:colOff>412750</xdr:colOff>
      <xdr:row>92</xdr:row>
      <xdr:rowOff>27517</xdr:rowOff>
    </xdr:to>
    <xdr:graphicFrame macro="">
      <xdr:nvGraphicFramePr>
        <xdr:cNvPr id="12" name="Диаграмма 11">
          <a:extLst>
            <a:ext uri="{FF2B5EF4-FFF2-40B4-BE49-F238E27FC236}">
              <a16:creationId xmlns:a16="http://schemas.microsoft.com/office/drawing/2014/main" xmlns="" id="{CF12438D-F9F7-B846-A249-B7853170F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76200</xdr:colOff>
      <xdr:row>63</xdr:row>
      <xdr:rowOff>152400</xdr:rowOff>
    </xdr:from>
    <xdr:to>
      <xdr:col>18</xdr:col>
      <xdr:colOff>478367</xdr:colOff>
      <xdr:row>87</xdr:row>
      <xdr:rowOff>158750</xdr:rowOff>
    </xdr:to>
    <xdr:graphicFrame macro="">
      <xdr:nvGraphicFramePr>
        <xdr:cNvPr id="13" name="Диаграмма 12">
          <a:extLst>
            <a:ext uri="{FF2B5EF4-FFF2-40B4-BE49-F238E27FC236}">
              <a16:creationId xmlns:a16="http://schemas.microsoft.com/office/drawing/2014/main" xmlns="" id="{A49F27A6-A4FB-0D45-B9E5-0C39615E7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0.17873</cdr:x>
      <cdr:y>0.09407</cdr:y>
    </cdr:from>
    <cdr:to>
      <cdr:x>0.82563</cdr:x>
      <cdr:y>0.5644</cdr:y>
    </cdr:to>
    <cdr:cxnSp macro="">
      <cdr:nvCxnSpPr>
        <cdr:cNvPr id="3" name="Прямая со стрелкой 2">
          <a:extLst xmlns:a="http://schemas.openxmlformats.org/drawingml/2006/main">
            <a:ext uri="{FF2B5EF4-FFF2-40B4-BE49-F238E27FC236}">
              <a16:creationId xmlns:a16="http://schemas.microsoft.com/office/drawing/2014/main" xmlns="" id="{A35BA308-0BD3-C947-8CD7-9F8506900F9A}"/>
            </a:ext>
          </a:extLst>
        </cdr:cNvPr>
        <cdr:cNvCxnSpPr/>
      </cdr:nvCxnSpPr>
      <cdr:spPr>
        <a:xfrm xmlns:a="http://schemas.openxmlformats.org/drawingml/2006/main">
          <a:off x="1084792" y="412750"/>
          <a:ext cx="3926417" cy="206375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0.42284</cdr:x>
      <cdr:y>0.28944</cdr:y>
    </cdr:from>
    <cdr:to>
      <cdr:x>0.70532</cdr:x>
      <cdr:y>0.41486</cdr:y>
    </cdr:to>
    <cdr:sp macro="" textlink="">
      <cdr:nvSpPr>
        <cdr:cNvPr id="4" name="TextBox 3">
          <a:extLst xmlns:a="http://schemas.openxmlformats.org/drawingml/2006/main">
            <a:ext uri="{FF2B5EF4-FFF2-40B4-BE49-F238E27FC236}">
              <a16:creationId xmlns:a16="http://schemas.microsoft.com/office/drawing/2014/main" xmlns="" id="{7D6A2D1E-8467-7A42-AC5A-13FFF09E1DE5}"/>
            </a:ext>
          </a:extLst>
        </cdr:cNvPr>
        <cdr:cNvSpPr txBox="1"/>
      </cdr:nvSpPr>
      <cdr:spPr>
        <a:xfrm xmlns:a="http://schemas.openxmlformats.org/drawingml/2006/main" rot="1701161">
          <a:off x="2566459" y="1270001"/>
          <a:ext cx="1714500" cy="550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-39,51%</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406400</xdr:colOff>
      <xdr:row>1</xdr:row>
      <xdr:rowOff>25400</xdr:rowOff>
    </xdr:from>
    <xdr:to>
      <xdr:col>8</xdr:col>
      <xdr:colOff>83609</xdr:colOff>
      <xdr:row>27</xdr:row>
      <xdr:rowOff>35983</xdr:rowOff>
    </xdr:to>
    <xdr:graphicFrame macro="">
      <xdr:nvGraphicFramePr>
        <xdr:cNvPr id="2" name="Диаграмма 1">
          <a:extLst>
            <a:ext uri="{FF2B5EF4-FFF2-40B4-BE49-F238E27FC236}">
              <a16:creationId xmlns:a16="http://schemas.microsoft.com/office/drawing/2014/main" xmlns="" id="{0F4567B3-9F50-B745-B29E-87EEF73E3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393700</xdr:colOff>
      <xdr:row>28</xdr:row>
      <xdr:rowOff>0</xdr:rowOff>
    </xdr:from>
    <xdr:to>
      <xdr:col>8</xdr:col>
      <xdr:colOff>419100</xdr:colOff>
      <xdr:row>52</xdr:row>
      <xdr:rowOff>12700</xdr:rowOff>
    </xdr:to>
    <xdr:graphicFrame macro="">
      <xdr:nvGraphicFramePr>
        <xdr:cNvPr id="3" name="Диаграмма 2">
          <a:extLst>
            <a:ext uri="{FF2B5EF4-FFF2-40B4-BE49-F238E27FC236}">
              <a16:creationId xmlns:a16="http://schemas.microsoft.com/office/drawing/2014/main" xmlns="" id="{B0A261B4-1FA5-6D42-B52E-F26490255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25400</xdr:colOff>
      <xdr:row>1</xdr:row>
      <xdr:rowOff>38100</xdr:rowOff>
    </xdr:from>
    <xdr:to>
      <xdr:col>17</xdr:col>
      <xdr:colOff>448734</xdr:colOff>
      <xdr:row>26</xdr:row>
      <xdr:rowOff>160867</xdr:rowOff>
    </xdr:to>
    <xdr:graphicFrame macro="">
      <xdr:nvGraphicFramePr>
        <xdr:cNvPr id="4" name="Диаграмма 3">
          <a:extLst>
            <a:ext uri="{FF2B5EF4-FFF2-40B4-BE49-F238E27FC236}">
              <a16:creationId xmlns:a16="http://schemas.microsoft.com/office/drawing/2014/main" xmlns="" id="{C02511A4-4BC4-0D49-9215-F39C5326D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29</xdr:row>
      <xdr:rowOff>12700</xdr:rowOff>
    </xdr:from>
    <xdr:to>
      <xdr:col>18</xdr:col>
      <xdr:colOff>148166</xdr:colOff>
      <xdr:row>56</xdr:row>
      <xdr:rowOff>112184</xdr:rowOff>
    </xdr:to>
    <xdr:graphicFrame macro="">
      <xdr:nvGraphicFramePr>
        <xdr:cNvPr id="5" name="Диаграмма 4">
          <a:extLst>
            <a:ext uri="{FF2B5EF4-FFF2-40B4-BE49-F238E27FC236}">
              <a16:creationId xmlns:a16="http://schemas.microsoft.com/office/drawing/2014/main" xmlns="" id="{C6FEFACD-FC27-2646-A902-C4925AA0B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37</xdr:row>
      <xdr:rowOff>0</xdr:rowOff>
    </xdr:from>
    <xdr:to>
      <xdr:col>26</xdr:col>
      <xdr:colOff>672042</xdr:colOff>
      <xdr:row>62</xdr:row>
      <xdr:rowOff>48683</xdr:rowOff>
    </xdr:to>
    <xdr:graphicFrame macro="">
      <xdr:nvGraphicFramePr>
        <xdr:cNvPr id="7" name="Диаграмма 6">
          <a:extLst>
            <a:ext uri="{FF2B5EF4-FFF2-40B4-BE49-F238E27FC236}">
              <a16:creationId xmlns:a16="http://schemas.microsoft.com/office/drawing/2014/main" xmlns="" id="{10F3AF86-27E1-C449-A9ED-6589424BB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279400</xdr:colOff>
      <xdr:row>1</xdr:row>
      <xdr:rowOff>101600</xdr:rowOff>
    </xdr:from>
    <xdr:to>
      <xdr:col>28</xdr:col>
      <xdr:colOff>399655</xdr:colOff>
      <xdr:row>29</xdr:row>
      <xdr:rowOff>160486</xdr:rowOff>
    </xdr:to>
    <xdr:graphicFrame macro="">
      <xdr:nvGraphicFramePr>
        <xdr:cNvPr id="8" name="Диаграмма 7">
          <a:extLst>
            <a:ext uri="{FF2B5EF4-FFF2-40B4-BE49-F238E27FC236}">
              <a16:creationId xmlns:a16="http://schemas.microsoft.com/office/drawing/2014/main" xmlns="" id="{91831D34-B17F-674E-B97F-2EE958153CE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0.16765</cdr:x>
      <cdr:y>0.05903</cdr:y>
    </cdr:from>
    <cdr:to>
      <cdr:x>0.83151</cdr:x>
      <cdr:y>0.48205</cdr:y>
    </cdr:to>
    <cdr:cxnSp macro="">
      <cdr:nvCxnSpPr>
        <cdr:cNvPr id="3" name="Прямая со стрелкой 2">
          <a:extLst xmlns:a="http://schemas.openxmlformats.org/drawingml/2006/main">
            <a:ext uri="{FF2B5EF4-FFF2-40B4-BE49-F238E27FC236}">
              <a16:creationId xmlns:a16="http://schemas.microsoft.com/office/drawing/2014/main" xmlns="" id="{E18F89D4-BB04-CA40-A0A6-80FE17C8B773}"/>
            </a:ext>
          </a:extLst>
        </cdr:cNvPr>
        <cdr:cNvCxnSpPr/>
      </cdr:nvCxnSpPr>
      <cdr:spPr>
        <a:xfrm xmlns:a="http://schemas.openxmlformats.org/drawingml/2006/main" flipV="1">
          <a:off x="1053043" y="253999"/>
          <a:ext cx="4169834" cy="18203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0.36647</cdr:x>
      <cdr:y>0.19183</cdr:y>
    </cdr:from>
    <cdr:to>
      <cdr:x>0.65122</cdr:x>
      <cdr:y>0.3271</cdr:y>
    </cdr:to>
    <cdr:sp macro="" textlink="">
      <cdr:nvSpPr>
        <cdr:cNvPr id="4" name="TextBox 3">
          <a:extLst xmlns:a="http://schemas.openxmlformats.org/drawingml/2006/main">
            <a:ext uri="{FF2B5EF4-FFF2-40B4-BE49-F238E27FC236}">
              <a16:creationId xmlns:a16="http://schemas.microsoft.com/office/drawing/2014/main" xmlns="" id="{C499D199-6606-2346-A467-9B9D2701C95E}"/>
            </a:ext>
          </a:extLst>
        </cdr:cNvPr>
        <cdr:cNvSpPr txBox="1"/>
      </cdr:nvSpPr>
      <cdr:spPr>
        <a:xfrm xmlns:a="http://schemas.openxmlformats.org/drawingml/2006/main" rot="20085205">
          <a:off x="2301876" y="825499"/>
          <a:ext cx="1788584" cy="582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a:t>
          </a:r>
          <a:r>
            <a:rPr lang="en-US" sz="1200" b="1" baseline="0">
              <a:solidFill>
                <a:schemeClr val="tx1"/>
              </a:solidFill>
              <a:latin typeface="Arial" panose="020B0604020202020204" pitchFamily="34" charset="0"/>
              <a:cs typeface="Arial" panose="020B0604020202020204" pitchFamily="34" charset="0"/>
            </a:rPr>
            <a:t> 3%</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0.17922</cdr:x>
      <cdr:y>0.0762</cdr:y>
    </cdr:from>
    <cdr:to>
      <cdr:x>0.83886</cdr:x>
      <cdr:y>0.20817</cdr:y>
    </cdr:to>
    <cdr:cxnSp macro="">
      <cdr:nvCxnSpPr>
        <cdr:cNvPr id="3" name="Прямая со стрелкой 2">
          <a:extLst xmlns:a="http://schemas.openxmlformats.org/drawingml/2006/main">
            <a:ext uri="{FF2B5EF4-FFF2-40B4-BE49-F238E27FC236}">
              <a16:creationId xmlns:a16="http://schemas.microsoft.com/office/drawing/2014/main" xmlns="" id="{73DD3E27-A96C-744C-857F-03ACD6E8AC8D}"/>
            </a:ext>
          </a:extLst>
        </cdr:cNvPr>
        <cdr:cNvCxnSpPr/>
      </cdr:nvCxnSpPr>
      <cdr:spPr>
        <a:xfrm xmlns:a="http://schemas.openxmlformats.org/drawingml/2006/main" flipV="1">
          <a:off x="1259417" y="323851"/>
          <a:ext cx="4635500" cy="56091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0.39608</cdr:x>
      <cdr:y>0.08616</cdr:y>
    </cdr:from>
    <cdr:to>
      <cdr:x>0.5738</cdr:x>
      <cdr:y>0.17082</cdr:y>
    </cdr:to>
    <cdr:sp macro="" textlink="">
      <cdr:nvSpPr>
        <cdr:cNvPr id="4" name="TextBox 3">
          <a:extLst xmlns:a="http://schemas.openxmlformats.org/drawingml/2006/main">
            <a:ext uri="{FF2B5EF4-FFF2-40B4-BE49-F238E27FC236}">
              <a16:creationId xmlns:a16="http://schemas.microsoft.com/office/drawing/2014/main" xmlns="" id="{C67F2DBF-C3AE-5149-863F-0EB8961AFF6F}"/>
            </a:ext>
          </a:extLst>
        </cdr:cNvPr>
        <cdr:cNvSpPr txBox="1"/>
      </cdr:nvSpPr>
      <cdr:spPr>
        <a:xfrm xmlns:a="http://schemas.openxmlformats.org/drawingml/2006/main" rot="21172496">
          <a:off x="2783417" y="366184"/>
          <a:ext cx="1248834" cy="3598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10%</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0.18634</cdr:x>
      <cdr:y>0.10262</cdr:y>
    </cdr:from>
    <cdr:to>
      <cdr:x>0.82755</cdr:x>
      <cdr:y>0.55015</cdr:y>
    </cdr:to>
    <cdr:cxnSp macro="">
      <cdr:nvCxnSpPr>
        <cdr:cNvPr id="3" name="Прямая со стрелкой 2">
          <a:extLst xmlns:a="http://schemas.openxmlformats.org/drawingml/2006/main">
            <a:ext uri="{FF2B5EF4-FFF2-40B4-BE49-F238E27FC236}">
              <a16:creationId xmlns:a16="http://schemas.microsoft.com/office/drawing/2014/main" xmlns="" id="{F6E8220A-3A64-9040-A75E-BD186421EEC6}"/>
            </a:ext>
          </a:extLst>
        </cdr:cNvPr>
        <cdr:cNvCxnSpPr/>
      </cdr:nvCxnSpPr>
      <cdr:spPr>
        <a:xfrm xmlns:a="http://schemas.openxmlformats.org/drawingml/2006/main" flipV="1">
          <a:off x="851958" y="281517"/>
          <a:ext cx="2931584" cy="122766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0.37427</cdr:x>
      <cdr:y>0.22937</cdr:y>
    </cdr:from>
    <cdr:to>
      <cdr:x>0.59834</cdr:x>
      <cdr:y>0.33031</cdr:y>
    </cdr:to>
    <cdr:sp macro="" textlink="">
      <cdr:nvSpPr>
        <cdr:cNvPr id="4" name="TextBox 3">
          <a:extLst xmlns:a="http://schemas.openxmlformats.org/drawingml/2006/main">
            <a:ext uri="{FF2B5EF4-FFF2-40B4-BE49-F238E27FC236}">
              <a16:creationId xmlns:a16="http://schemas.microsoft.com/office/drawing/2014/main" xmlns="" id="{522D13BD-F25F-324A-BA3D-3A966A7BEE07}"/>
            </a:ext>
          </a:extLst>
        </cdr:cNvPr>
        <cdr:cNvSpPr txBox="1"/>
      </cdr:nvSpPr>
      <cdr:spPr>
        <a:xfrm xmlns:a="http://schemas.openxmlformats.org/drawingml/2006/main" rot="20247957">
          <a:off x="2148438" y="815624"/>
          <a:ext cx="1286284" cy="3589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CAGR</a:t>
          </a:r>
          <a:r>
            <a:rPr lang="en-US" sz="1200" b="1" baseline="0">
              <a:latin typeface="Arial" panose="020B0604020202020204" pitchFamily="34" charset="0"/>
              <a:cs typeface="Arial" panose="020B0604020202020204" pitchFamily="34" charset="0"/>
            </a:rPr>
            <a:t> 4,99%</a:t>
          </a:r>
          <a:endParaRPr lang="ru-RU" sz="12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0.17848</cdr:x>
      <cdr:y>0.12173</cdr:y>
    </cdr:from>
    <cdr:to>
      <cdr:x>0.8296</cdr:x>
      <cdr:y>0.3378</cdr:y>
    </cdr:to>
    <cdr:cxnSp macro="">
      <cdr:nvCxnSpPr>
        <cdr:cNvPr id="3" name="Прямая со стрелкой 2">
          <a:extLst xmlns:a="http://schemas.openxmlformats.org/drawingml/2006/main">
            <a:ext uri="{FF2B5EF4-FFF2-40B4-BE49-F238E27FC236}">
              <a16:creationId xmlns:a16="http://schemas.microsoft.com/office/drawing/2014/main" xmlns="" id="{D452064C-9879-DB4C-8BFB-FC1763D42611}"/>
            </a:ext>
          </a:extLst>
        </cdr:cNvPr>
        <cdr:cNvCxnSpPr/>
      </cdr:nvCxnSpPr>
      <cdr:spPr>
        <a:xfrm xmlns:a="http://schemas.openxmlformats.org/drawingml/2006/main">
          <a:off x="1053042" y="423334"/>
          <a:ext cx="3841750" cy="75141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0.45008</cdr:x>
      <cdr:y>0.17177</cdr:y>
    </cdr:from>
    <cdr:to>
      <cdr:x>0.67272</cdr:x>
      <cdr:y>0.29365</cdr:y>
    </cdr:to>
    <cdr:sp macro="" textlink="">
      <cdr:nvSpPr>
        <cdr:cNvPr id="4" name="TextBox 3">
          <a:extLst xmlns:a="http://schemas.openxmlformats.org/drawingml/2006/main">
            <a:ext uri="{FF2B5EF4-FFF2-40B4-BE49-F238E27FC236}">
              <a16:creationId xmlns:a16="http://schemas.microsoft.com/office/drawing/2014/main" xmlns="" id="{CD92BAA9-0565-E145-9181-D836B29E8405}"/>
            </a:ext>
          </a:extLst>
        </cdr:cNvPr>
        <cdr:cNvSpPr txBox="1"/>
      </cdr:nvSpPr>
      <cdr:spPr>
        <a:xfrm xmlns:a="http://schemas.openxmlformats.org/drawingml/2006/main" rot="722411">
          <a:off x="2655562" y="597369"/>
          <a:ext cx="1313637" cy="4238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CAGR -15,25%</a:t>
          </a:r>
          <a:endParaRPr lang="ru-RU" sz="12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0.18054</cdr:x>
      <cdr:y>0.1755</cdr:y>
    </cdr:from>
    <cdr:to>
      <cdr:x>0.83536</cdr:x>
      <cdr:y>0.47832</cdr:y>
    </cdr:to>
    <cdr:cxnSp macro="">
      <cdr:nvCxnSpPr>
        <cdr:cNvPr id="3" name="Прямая со стрелкой 2">
          <a:extLst xmlns:a="http://schemas.openxmlformats.org/drawingml/2006/main">
            <a:ext uri="{FF2B5EF4-FFF2-40B4-BE49-F238E27FC236}">
              <a16:creationId xmlns:a16="http://schemas.microsoft.com/office/drawing/2014/main" xmlns="" id="{DBDB258F-D7D5-E14B-B717-CB26D6F3D6E5}"/>
            </a:ext>
          </a:extLst>
        </cdr:cNvPr>
        <cdr:cNvCxnSpPr/>
      </cdr:nvCxnSpPr>
      <cdr:spPr>
        <a:xfrm xmlns:a="http://schemas.openxmlformats.org/drawingml/2006/main">
          <a:off x="1021292" y="539750"/>
          <a:ext cx="3704166" cy="9313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0.44434</cdr:x>
      <cdr:y>0.25809</cdr:y>
    </cdr:from>
    <cdr:to>
      <cdr:x>0.68007</cdr:x>
      <cdr:y>0.39917</cdr:y>
    </cdr:to>
    <cdr:sp macro="" textlink="">
      <cdr:nvSpPr>
        <cdr:cNvPr id="4" name="TextBox 3">
          <a:extLst xmlns:a="http://schemas.openxmlformats.org/drawingml/2006/main">
            <a:ext uri="{FF2B5EF4-FFF2-40B4-BE49-F238E27FC236}">
              <a16:creationId xmlns:a16="http://schemas.microsoft.com/office/drawing/2014/main" xmlns="" id="{4258C741-46DE-1346-B04F-CFE9B0310D23}"/>
            </a:ext>
          </a:extLst>
        </cdr:cNvPr>
        <cdr:cNvSpPr txBox="1"/>
      </cdr:nvSpPr>
      <cdr:spPr>
        <a:xfrm xmlns:a="http://schemas.openxmlformats.org/drawingml/2006/main" rot="919257">
          <a:off x="2513542" y="793749"/>
          <a:ext cx="1333500" cy="4339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latin typeface="Arial" panose="020B0604020202020204" pitchFamily="34" charset="0"/>
              <a:cs typeface="Arial" panose="020B0604020202020204" pitchFamily="34" charset="0"/>
            </a:rPr>
            <a:t>CAGR -28,48%</a:t>
          </a:r>
          <a:endParaRPr lang="ru-RU" sz="1200" b="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0.17487</cdr:x>
      <cdr:y>0.1005</cdr:y>
    </cdr:from>
    <cdr:to>
      <cdr:x>0.83161</cdr:x>
      <cdr:y>0.53518</cdr:y>
    </cdr:to>
    <cdr:cxnSp macro="">
      <cdr:nvCxnSpPr>
        <cdr:cNvPr id="4" name="Прямая со стрелкой 3">
          <a:extLst xmlns:a="http://schemas.openxmlformats.org/drawingml/2006/main">
            <a:ext uri="{FF2B5EF4-FFF2-40B4-BE49-F238E27FC236}">
              <a16:creationId xmlns:a16="http://schemas.microsoft.com/office/drawing/2014/main" xmlns="" id="{5ADB2460-2C84-6D43-BD7E-8222CD7E7561}"/>
            </a:ext>
          </a:extLst>
        </cdr:cNvPr>
        <cdr:cNvCxnSpPr/>
      </cdr:nvCxnSpPr>
      <cdr:spPr>
        <a:xfrm xmlns:a="http://schemas.openxmlformats.org/drawingml/2006/main" flipV="1">
          <a:off x="1714500" y="508000"/>
          <a:ext cx="6438900" cy="219710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0.40933</cdr:x>
      <cdr:y>0.25126</cdr:y>
    </cdr:from>
    <cdr:to>
      <cdr:x>0.56591</cdr:x>
      <cdr:y>0.34815</cdr:y>
    </cdr:to>
    <cdr:sp macro="" textlink="">
      <cdr:nvSpPr>
        <cdr:cNvPr id="5" name="TextBox 1">
          <a:extLst xmlns:a="http://schemas.openxmlformats.org/drawingml/2006/main">
            <a:ext uri="{FF2B5EF4-FFF2-40B4-BE49-F238E27FC236}">
              <a16:creationId xmlns:a16="http://schemas.microsoft.com/office/drawing/2014/main" xmlns="" id="{468E01CC-A776-A24A-9FCF-9C445D11F982}"/>
            </a:ext>
          </a:extLst>
        </cdr:cNvPr>
        <cdr:cNvSpPr txBox="1"/>
      </cdr:nvSpPr>
      <cdr:spPr>
        <a:xfrm xmlns:a="http://schemas.openxmlformats.org/drawingml/2006/main" rot="20590169">
          <a:off x="4013199" y="1270000"/>
          <a:ext cx="1535209" cy="489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solidFill>
                <a:schemeClr val="tx1"/>
              </a:solidFill>
              <a:latin typeface="Arial" panose="020B0604020202020204" pitchFamily="34" charset="0"/>
              <a:cs typeface="Arial" panose="020B0604020202020204" pitchFamily="34" charset="0"/>
            </a:rPr>
            <a:t>CAGR 2,75% </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0.17671</cdr:x>
      <cdr:y>0.05892</cdr:y>
    </cdr:from>
    <cdr:to>
      <cdr:x>0.83209</cdr:x>
      <cdr:y>0.48991</cdr:y>
    </cdr:to>
    <cdr:cxnSp macro="">
      <cdr:nvCxnSpPr>
        <cdr:cNvPr id="3" name="Прямая со стрелкой 2">
          <a:extLst xmlns:a="http://schemas.openxmlformats.org/drawingml/2006/main">
            <a:ext uri="{FF2B5EF4-FFF2-40B4-BE49-F238E27FC236}">
              <a16:creationId xmlns:a16="http://schemas.microsoft.com/office/drawing/2014/main" xmlns="" id="{E04B8213-A4FF-1440-888E-6C9141EA2357}"/>
            </a:ext>
          </a:extLst>
        </cdr:cNvPr>
        <cdr:cNvCxnSpPr/>
      </cdr:nvCxnSpPr>
      <cdr:spPr>
        <a:xfrm xmlns:a="http://schemas.openxmlformats.org/drawingml/2006/main" flipV="1">
          <a:off x="1381126" y="228600"/>
          <a:ext cx="5122333" cy="167217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0.42408</cdr:x>
      <cdr:y>0.19719</cdr:y>
    </cdr:from>
    <cdr:to>
      <cdr:x>0.57825</cdr:x>
      <cdr:y>0.28993</cdr:y>
    </cdr:to>
    <cdr:sp macro="" textlink="">
      <cdr:nvSpPr>
        <cdr:cNvPr id="6" name="TextBox 5">
          <a:extLst xmlns:a="http://schemas.openxmlformats.org/drawingml/2006/main">
            <a:ext uri="{FF2B5EF4-FFF2-40B4-BE49-F238E27FC236}">
              <a16:creationId xmlns:a16="http://schemas.microsoft.com/office/drawing/2014/main" xmlns="" id="{5D966341-4C95-C74D-830D-96370D85E079}"/>
            </a:ext>
          </a:extLst>
        </cdr:cNvPr>
        <cdr:cNvSpPr txBox="1"/>
      </cdr:nvSpPr>
      <cdr:spPr>
        <a:xfrm xmlns:a="http://schemas.openxmlformats.org/drawingml/2006/main" rot="20504807">
          <a:off x="3314495" y="765061"/>
          <a:ext cx="1205016" cy="3598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1,88%</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0.16547</cdr:x>
      <cdr:y>0.0832</cdr:y>
    </cdr:from>
    <cdr:to>
      <cdr:x>0.83213</cdr:x>
      <cdr:y>0.37182</cdr:y>
    </cdr:to>
    <cdr:cxnSp macro="">
      <cdr:nvCxnSpPr>
        <cdr:cNvPr id="3" name="Прямая со стрелкой 2">
          <a:extLst xmlns:a="http://schemas.openxmlformats.org/drawingml/2006/main">
            <a:ext uri="{FF2B5EF4-FFF2-40B4-BE49-F238E27FC236}">
              <a16:creationId xmlns:a16="http://schemas.microsoft.com/office/drawing/2014/main" xmlns="" id="{A13CA7B2-819A-6B4C-94E3-845542B37E04}"/>
            </a:ext>
          </a:extLst>
        </cdr:cNvPr>
        <cdr:cNvCxnSpPr/>
      </cdr:nvCxnSpPr>
      <cdr:spPr>
        <a:xfrm xmlns:a="http://schemas.openxmlformats.org/drawingml/2006/main" flipV="1">
          <a:off x="1095375" y="338669"/>
          <a:ext cx="4413250" cy="117474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0.28058</cdr:x>
      <cdr:y>0.14821</cdr:y>
    </cdr:from>
    <cdr:to>
      <cdr:x>0.75699</cdr:x>
      <cdr:y>0.22881</cdr:y>
    </cdr:to>
    <cdr:sp macro="" textlink="">
      <cdr:nvSpPr>
        <cdr:cNvPr id="5" name="TextBox 4">
          <a:extLst xmlns:a="http://schemas.openxmlformats.org/drawingml/2006/main">
            <a:ext uri="{FF2B5EF4-FFF2-40B4-BE49-F238E27FC236}">
              <a16:creationId xmlns:a16="http://schemas.microsoft.com/office/drawing/2014/main" xmlns="" id="{7ABFA858-A11E-FB4E-BEF7-2AF30F2D9D21}"/>
            </a:ext>
          </a:extLst>
        </cdr:cNvPr>
        <cdr:cNvSpPr txBox="1"/>
      </cdr:nvSpPr>
      <cdr:spPr>
        <a:xfrm xmlns:a="http://schemas.openxmlformats.org/drawingml/2006/main" rot="20687665">
          <a:off x="1857376" y="603251"/>
          <a:ext cx="3153833" cy="328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6,22%</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0.17472</cdr:x>
      <cdr:y>0.14551</cdr:y>
    </cdr:from>
    <cdr:to>
      <cdr:x>0.82751</cdr:x>
      <cdr:y>0.32614</cdr:y>
    </cdr:to>
    <cdr:cxnSp macro="">
      <cdr:nvCxnSpPr>
        <cdr:cNvPr id="3" name="Прямая со стрелкой 2">
          <a:extLst xmlns:a="http://schemas.openxmlformats.org/drawingml/2006/main">
            <a:ext uri="{FF2B5EF4-FFF2-40B4-BE49-F238E27FC236}">
              <a16:creationId xmlns:a16="http://schemas.microsoft.com/office/drawing/2014/main" xmlns="" id="{C40D85ED-1520-444C-8E6F-F14862EDD672}"/>
            </a:ext>
          </a:extLst>
        </cdr:cNvPr>
        <cdr:cNvCxnSpPr/>
      </cdr:nvCxnSpPr>
      <cdr:spPr>
        <a:xfrm xmlns:a="http://schemas.openxmlformats.org/drawingml/2006/main" flipV="1">
          <a:off x="1243542" y="613834"/>
          <a:ext cx="4646083" cy="76200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0.39177</cdr:x>
      <cdr:y>0.16537</cdr:y>
    </cdr:from>
    <cdr:to>
      <cdr:x>0.65051</cdr:x>
      <cdr:y>0.23661</cdr:y>
    </cdr:to>
    <cdr:sp macro="" textlink="">
      <cdr:nvSpPr>
        <cdr:cNvPr id="4" name="TextBox 3">
          <a:extLst xmlns:a="http://schemas.openxmlformats.org/drawingml/2006/main">
            <a:ext uri="{FF2B5EF4-FFF2-40B4-BE49-F238E27FC236}">
              <a16:creationId xmlns:a16="http://schemas.microsoft.com/office/drawing/2014/main" xmlns="" id="{87997441-9AEF-0043-925E-4A428C2A07AC}"/>
            </a:ext>
          </a:extLst>
        </cdr:cNvPr>
        <cdr:cNvSpPr txBox="1"/>
      </cdr:nvSpPr>
      <cdr:spPr>
        <a:xfrm xmlns:a="http://schemas.openxmlformats.org/drawingml/2006/main" rot="21024740">
          <a:off x="2788364" y="697625"/>
          <a:ext cx="1841500" cy="300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15,99%</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0.16883</cdr:x>
      <cdr:y>0.05077</cdr:y>
    </cdr:from>
    <cdr:to>
      <cdr:x>0.82735</cdr:x>
      <cdr:y>0.38927</cdr:y>
    </cdr:to>
    <cdr:cxnSp macro="">
      <cdr:nvCxnSpPr>
        <cdr:cNvPr id="3" name="Прямая со стрелкой 2">
          <a:extLst xmlns:a="http://schemas.openxmlformats.org/drawingml/2006/main">
            <a:ext uri="{FF2B5EF4-FFF2-40B4-BE49-F238E27FC236}">
              <a16:creationId xmlns:a16="http://schemas.microsoft.com/office/drawing/2014/main" xmlns="" id="{A6DC338C-D5EA-8044-A82E-1FF8B3EA836B}"/>
            </a:ext>
          </a:extLst>
        </cdr:cNvPr>
        <cdr:cNvCxnSpPr/>
      </cdr:nvCxnSpPr>
      <cdr:spPr>
        <a:xfrm xmlns:a="http://schemas.openxmlformats.org/drawingml/2006/main">
          <a:off x="1169459" y="222250"/>
          <a:ext cx="4561416" cy="14816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0.42399</cdr:x>
      <cdr:y>0.17408</cdr:y>
    </cdr:from>
    <cdr:to>
      <cdr:x>0.69748</cdr:x>
      <cdr:y>0.30706</cdr:y>
    </cdr:to>
    <cdr:sp macro="" textlink="">
      <cdr:nvSpPr>
        <cdr:cNvPr id="6" name="TextBox 5">
          <a:extLst xmlns:a="http://schemas.openxmlformats.org/drawingml/2006/main">
            <a:ext uri="{FF2B5EF4-FFF2-40B4-BE49-F238E27FC236}">
              <a16:creationId xmlns:a16="http://schemas.microsoft.com/office/drawing/2014/main" xmlns="" id="{12C0DE89-3361-CA47-97AD-BE19C65EF1FB}"/>
            </a:ext>
          </a:extLst>
        </cdr:cNvPr>
        <cdr:cNvSpPr txBox="1"/>
      </cdr:nvSpPr>
      <cdr:spPr>
        <a:xfrm xmlns:a="http://schemas.openxmlformats.org/drawingml/2006/main" rot="1134305">
          <a:off x="2936877" y="762000"/>
          <a:ext cx="1894417" cy="582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CAGR -3,24% </a:t>
          </a:r>
          <a:endParaRPr lang="ru-RU" sz="1200" b="1">
            <a:solidFill>
              <a:schemeClr val="tx1"/>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185"/>
  <sheetViews>
    <sheetView tabSelected="1" topLeftCell="A89" workbookViewId="0">
      <selection activeCell="B188" sqref="B188"/>
    </sheetView>
  </sheetViews>
  <sheetFormatPr baseColWidth="10" defaultRowHeight="12" x14ac:dyDescent="0"/>
  <cols>
    <col min="1" max="1" width="3.6640625" style="124" customWidth="1"/>
    <col min="2" max="2" width="47.83203125" style="124" bestFit="1" customWidth="1"/>
    <col min="3" max="3" width="68" style="124" bestFit="1" customWidth="1"/>
    <col min="4" max="4" width="6.6640625" style="124" bestFit="1" customWidth="1"/>
    <col min="5" max="7" width="13.6640625" style="133" bestFit="1" customWidth="1"/>
    <col min="8" max="8" width="9.1640625" style="124" customWidth="1"/>
    <col min="9" max="9" width="3.33203125" style="124" customWidth="1"/>
    <col min="10" max="12" width="11.1640625" style="129" bestFit="1" customWidth="1"/>
    <col min="13" max="13" width="3" style="125" customWidth="1"/>
    <col min="14" max="14" width="21.1640625" style="125" bestFit="1" customWidth="1"/>
    <col min="15" max="15" width="10.83203125" style="124" customWidth="1"/>
    <col min="16" max="16" width="10.83203125" style="124"/>
    <col min="17" max="17" width="4.33203125" style="124" customWidth="1"/>
    <col min="18" max="20" width="10.83203125" style="124"/>
    <col min="21" max="21" width="17.33203125" style="124" bestFit="1" customWidth="1"/>
    <col min="22" max="22" width="68.33203125" style="124" customWidth="1"/>
    <col min="23" max="16384" width="10.83203125" style="124"/>
  </cols>
  <sheetData>
    <row r="3" spans="2:24">
      <c r="J3" s="130"/>
      <c r="K3" s="130"/>
      <c r="L3" s="130"/>
      <c r="M3" s="47"/>
      <c r="N3" s="47"/>
      <c r="O3" s="47"/>
      <c r="P3" s="47"/>
      <c r="Q3" s="47"/>
      <c r="R3" s="47"/>
      <c r="S3" s="47" t="s">
        <v>0</v>
      </c>
      <c r="T3" s="47" t="s">
        <v>0</v>
      </c>
    </row>
    <row r="4" spans="2:24">
      <c r="J4" s="130" t="s">
        <v>1</v>
      </c>
      <c r="K4" s="130"/>
      <c r="L4" s="130"/>
      <c r="M4" s="47"/>
      <c r="N4" s="39" t="s">
        <v>2</v>
      </c>
      <c r="O4" s="47"/>
      <c r="P4" s="47"/>
      <c r="Q4" s="47"/>
      <c r="R4" s="39" t="s">
        <v>2</v>
      </c>
      <c r="S4" s="47"/>
      <c r="T4" s="47"/>
      <c r="U4" s="171"/>
      <c r="V4" s="171"/>
      <c r="W4" s="171"/>
      <c r="X4" s="171"/>
    </row>
    <row r="5" spans="2:24" s="100" customFormat="1">
      <c r="D5" s="100" t="s">
        <v>3</v>
      </c>
      <c r="E5" s="127">
        <v>2016</v>
      </c>
      <c r="F5" s="127">
        <v>2017</v>
      </c>
      <c r="G5" s="127">
        <v>2018</v>
      </c>
      <c r="H5" s="100" t="s">
        <v>4</v>
      </c>
      <c r="J5" s="132">
        <v>2016</v>
      </c>
      <c r="K5" s="132">
        <v>2017</v>
      </c>
      <c r="L5" s="132">
        <v>2018</v>
      </c>
      <c r="M5" s="39"/>
      <c r="N5" s="39" t="s">
        <v>5</v>
      </c>
      <c r="O5" s="128" t="s">
        <v>6</v>
      </c>
      <c r="P5" s="128" t="s">
        <v>170</v>
      </c>
      <c r="Q5" s="39"/>
      <c r="R5" s="39">
        <v>2016</v>
      </c>
      <c r="S5" s="39">
        <v>2017</v>
      </c>
      <c r="T5" s="39">
        <v>2018</v>
      </c>
      <c r="U5" s="171"/>
      <c r="V5" s="171"/>
      <c r="W5" s="171"/>
      <c r="X5" s="171"/>
    </row>
    <row r="6" spans="2:24" s="2" customFormat="1">
      <c r="B6" s="10" t="s">
        <v>7</v>
      </c>
      <c r="C6" s="11" t="s">
        <v>525</v>
      </c>
      <c r="D6" s="12"/>
      <c r="E6" s="12"/>
      <c r="F6" s="12"/>
      <c r="G6" s="13"/>
      <c r="H6" s="14"/>
      <c r="I6" s="14"/>
      <c r="J6" s="14"/>
      <c r="K6" s="14"/>
      <c r="L6" s="14"/>
      <c r="M6" s="14"/>
      <c r="N6" s="14"/>
      <c r="O6" s="14"/>
      <c r="P6" s="14"/>
      <c r="Q6" s="14"/>
      <c r="R6" s="14"/>
      <c r="S6" s="14"/>
      <c r="T6" s="14"/>
      <c r="U6" s="171"/>
      <c r="V6" s="171"/>
      <c r="W6" s="171"/>
      <c r="X6" s="171"/>
    </row>
    <row r="7" spans="2:24" s="2" customFormat="1">
      <c r="B7" s="17"/>
      <c r="C7" s="16"/>
      <c r="D7" s="19"/>
      <c r="E7" s="19"/>
      <c r="F7" s="19"/>
      <c r="G7" s="3"/>
      <c r="U7" s="171"/>
      <c r="V7" s="171"/>
      <c r="W7" s="171"/>
      <c r="X7" s="171"/>
    </row>
    <row r="8" spans="2:24" s="100" customFormat="1">
      <c r="B8" s="100" t="s">
        <v>9</v>
      </c>
      <c r="C8" s="100" t="s">
        <v>379</v>
      </c>
      <c r="D8" s="38" t="s">
        <v>59</v>
      </c>
      <c r="E8" s="134">
        <v>1329</v>
      </c>
      <c r="F8" s="134">
        <v>1400</v>
      </c>
      <c r="G8" s="134">
        <v>1465</v>
      </c>
      <c r="H8" s="155">
        <f>(G8/E8)^(1/2)-1</f>
        <v>4.9920273586468777E-2</v>
      </c>
      <c r="J8" s="131">
        <f>E8/$E$8</f>
        <v>1</v>
      </c>
      <c r="K8" s="131">
        <f>F8/$F$8</f>
        <v>1</v>
      </c>
      <c r="L8" s="131">
        <f>G8/$G$8</f>
        <v>1</v>
      </c>
      <c r="O8" s="146">
        <f>F8-E8</f>
        <v>71</v>
      </c>
      <c r="P8" s="146">
        <f>G8-F8</f>
        <v>65</v>
      </c>
      <c r="S8" s="154">
        <f>F8/E8-1</f>
        <v>5.3423626787058032E-2</v>
      </c>
      <c r="T8" s="154">
        <f>G8/F8-1</f>
        <v>4.6428571428571486E-2</v>
      </c>
      <c r="U8" s="171"/>
      <c r="V8" s="171"/>
      <c r="W8" s="171"/>
      <c r="X8" s="171"/>
    </row>
    <row r="9" spans="2:24">
      <c r="B9" s="124" t="s">
        <v>10</v>
      </c>
      <c r="C9" s="124" t="s">
        <v>380</v>
      </c>
      <c r="D9" s="44" t="s">
        <v>59</v>
      </c>
      <c r="E9" s="133">
        <v>168.6</v>
      </c>
      <c r="F9" s="133">
        <v>192.8</v>
      </c>
      <c r="G9" s="133">
        <v>183.3</v>
      </c>
      <c r="H9" s="155">
        <f t="shared" ref="H9:H82" si="0">(G9/E9)^(1/2)-1</f>
        <v>4.2683370971094092E-2</v>
      </c>
      <c r="J9" s="131">
        <f>E9/$E$8</f>
        <v>0.12686230248306998</v>
      </c>
      <c r="K9" s="131">
        <f>F9/$F$8</f>
        <v>0.13771428571428573</v>
      </c>
      <c r="L9" s="131">
        <f>G9/$G$8</f>
        <v>0.12511945392491469</v>
      </c>
      <c r="M9" s="124"/>
      <c r="N9" s="124"/>
      <c r="O9" s="147">
        <f t="shared" ref="O9:O29" si="1">F9-E9</f>
        <v>24.200000000000017</v>
      </c>
      <c r="P9" s="147">
        <f t="shared" ref="P9:P29" si="2">G9-F9</f>
        <v>-9.5</v>
      </c>
      <c r="S9" s="131">
        <f t="shared" ref="S9:S29" si="3">F9/E9-1</f>
        <v>0.14353499406880199</v>
      </c>
      <c r="T9" s="131">
        <f t="shared" ref="T9:T29" si="4">G9/F9-1</f>
        <v>-4.9273858921161873E-2</v>
      </c>
      <c r="U9" s="171"/>
      <c r="V9" s="171"/>
      <c r="W9" s="171"/>
      <c r="X9" s="171"/>
    </row>
    <row r="10" spans="2:24" s="100" customFormat="1">
      <c r="B10" s="100" t="s">
        <v>11</v>
      </c>
      <c r="C10" s="100" t="s">
        <v>381</v>
      </c>
      <c r="D10" s="38" t="s">
        <v>59</v>
      </c>
      <c r="E10" s="134">
        <v>1160</v>
      </c>
      <c r="F10" s="134">
        <v>1207</v>
      </c>
      <c r="G10" s="134">
        <v>1281</v>
      </c>
      <c r="H10" s="155">
        <f t="shared" si="0"/>
        <v>5.0861715368671234E-2</v>
      </c>
      <c r="J10" s="131">
        <f>E10/$E$8</f>
        <v>0.87283671933784801</v>
      </c>
      <c r="K10" s="131">
        <f>F10/$F$8</f>
        <v>0.8621428571428571</v>
      </c>
      <c r="L10" s="131">
        <f>G10/$G$8</f>
        <v>0.8744027303754266</v>
      </c>
      <c r="O10" s="146">
        <f t="shared" si="1"/>
        <v>47</v>
      </c>
      <c r="P10" s="146">
        <f t="shared" si="2"/>
        <v>74</v>
      </c>
      <c r="S10" s="154">
        <f t="shared" si="3"/>
        <v>4.0517241379310454E-2</v>
      </c>
      <c r="T10" s="154">
        <f>G10/F10-1</f>
        <v>6.1309030654515428E-2</v>
      </c>
      <c r="U10" s="171"/>
      <c r="V10" s="171"/>
      <c r="W10" s="171"/>
      <c r="X10" s="171"/>
    </row>
    <row r="11" spans="2:24" s="100" customFormat="1">
      <c r="B11" s="100" t="s">
        <v>12</v>
      </c>
      <c r="C11" s="100" t="s">
        <v>382</v>
      </c>
      <c r="D11" s="38"/>
      <c r="E11" s="134"/>
      <c r="F11" s="134"/>
      <c r="G11" s="134"/>
      <c r="H11" s="156"/>
      <c r="J11" s="131"/>
      <c r="K11" s="131"/>
      <c r="L11" s="131"/>
      <c r="O11" s="146"/>
      <c r="P11" s="146"/>
      <c r="S11" s="154"/>
      <c r="T11" s="154"/>
      <c r="U11" s="171"/>
      <c r="V11" s="171"/>
      <c r="W11" s="171"/>
      <c r="X11" s="171"/>
    </row>
    <row r="12" spans="2:24">
      <c r="B12" s="124" t="s">
        <v>13</v>
      </c>
      <c r="C12" s="124" t="s">
        <v>383</v>
      </c>
      <c r="D12" s="44" t="s">
        <v>59</v>
      </c>
      <c r="E12" s="133" t="s">
        <v>15</v>
      </c>
      <c r="F12" s="133" t="s">
        <v>15</v>
      </c>
      <c r="G12" s="133" t="s">
        <v>15</v>
      </c>
      <c r="H12" s="155"/>
      <c r="J12" s="131"/>
      <c r="K12" s="131"/>
      <c r="L12" s="131"/>
      <c r="M12" s="124"/>
      <c r="N12" s="124"/>
      <c r="O12" s="146"/>
      <c r="P12" s="146"/>
      <c r="S12" s="154"/>
      <c r="T12" s="154"/>
      <c r="U12" s="171"/>
      <c r="V12" s="171"/>
      <c r="W12" s="171"/>
      <c r="X12" s="171"/>
    </row>
    <row r="13" spans="2:24">
      <c r="B13" s="124" t="s">
        <v>14</v>
      </c>
      <c r="C13" s="124" t="s">
        <v>384</v>
      </c>
      <c r="D13" s="44" t="s">
        <v>59</v>
      </c>
      <c r="E13" s="133">
        <v>0</v>
      </c>
      <c r="F13" s="133">
        <v>0</v>
      </c>
      <c r="G13" s="133" t="s">
        <v>15</v>
      </c>
      <c r="H13" s="155"/>
      <c r="J13" s="131">
        <f>E13/$E$8</f>
        <v>0</v>
      </c>
      <c r="K13" s="131">
        <f>F13/$F$8</f>
        <v>0</v>
      </c>
      <c r="L13" s="131"/>
      <c r="M13" s="124"/>
      <c r="N13" s="124"/>
      <c r="O13" s="146"/>
      <c r="P13" s="146"/>
      <c r="S13" s="154"/>
      <c r="T13" s="154"/>
      <c r="U13" s="171"/>
      <c r="V13" s="171"/>
      <c r="W13" s="171"/>
      <c r="X13" s="171"/>
    </row>
    <row r="14" spans="2:24" s="100" customFormat="1">
      <c r="B14" s="100" t="s">
        <v>16</v>
      </c>
      <c r="C14" s="100" t="s">
        <v>382</v>
      </c>
      <c r="D14" s="38" t="s">
        <v>59</v>
      </c>
      <c r="E14" s="134">
        <v>715</v>
      </c>
      <c r="F14" s="134">
        <v>862.7</v>
      </c>
      <c r="G14" s="134">
        <v>962</v>
      </c>
      <c r="H14" s="155">
        <f t="shared" si="0"/>
        <v>0.15993730238084214</v>
      </c>
      <c r="J14" s="131">
        <f>E14/$E$8</f>
        <v>0.53799849510910458</v>
      </c>
      <c r="K14" s="131">
        <f>F14/$F$8</f>
        <v>0.61621428571428571</v>
      </c>
      <c r="L14" s="131">
        <f>G14/$G$8</f>
        <v>0.6566552901023891</v>
      </c>
      <c r="O14" s="146">
        <f t="shared" si="1"/>
        <v>147.70000000000005</v>
      </c>
      <c r="P14" s="146">
        <f t="shared" si="2"/>
        <v>99.299999999999955</v>
      </c>
      <c r="S14" s="154">
        <f t="shared" si="3"/>
        <v>0.2065734265734267</v>
      </c>
      <c r="T14" s="154">
        <f t="shared" si="4"/>
        <v>0.11510374405934853</v>
      </c>
      <c r="U14" s="171"/>
      <c r="V14" s="171"/>
      <c r="W14" s="171"/>
      <c r="X14" s="171"/>
    </row>
    <row r="15" spans="2:24" s="100" customFormat="1">
      <c r="B15" s="100" t="s">
        <v>17</v>
      </c>
      <c r="C15" s="100" t="s">
        <v>385</v>
      </c>
      <c r="D15" s="38" t="s">
        <v>59</v>
      </c>
      <c r="E15" s="134">
        <v>445.4</v>
      </c>
      <c r="F15" s="134">
        <v>344.7</v>
      </c>
      <c r="G15" s="134">
        <v>319.89999999999998</v>
      </c>
      <c r="H15" s="155">
        <f t="shared" si="0"/>
        <v>-0.15251501265692591</v>
      </c>
      <c r="J15" s="131">
        <f>E15/$E$8</f>
        <v>0.33513920240782541</v>
      </c>
      <c r="K15" s="131">
        <f>F15/$F$8</f>
        <v>0.24621428571428572</v>
      </c>
      <c r="L15" s="131">
        <f>G15/$G$8</f>
        <v>0.21836177474402729</v>
      </c>
      <c r="O15" s="146">
        <f t="shared" si="1"/>
        <v>-100.69999999999999</v>
      </c>
      <c r="P15" s="146">
        <f t="shared" si="2"/>
        <v>-24.800000000000011</v>
      </c>
      <c r="S15" s="154">
        <f t="shared" si="3"/>
        <v>-0.2260889088459811</v>
      </c>
      <c r="T15" s="154">
        <f t="shared" si="4"/>
        <v>-7.1946620249492388E-2</v>
      </c>
      <c r="U15" s="171"/>
      <c r="V15" s="171"/>
      <c r="W15" s="171"/>
      <c r="X15" s="171"/>
    </row>
    <row r="16" spans="2:24">
      <c r="B16" s="124" t="s">
        <v>20</v>
      </c>
      <c r="C16" s="124" t="s">
        <v>386</v>
      </c>
      <c r="D16" s="44" t="s">
        <v>59</v>
      </c>
      <c r="E16" s="133">
        <v>80.8</v>
      </c>
      <c r="F16" s="133">
        <v>96.6</v>
      </c>
      <c r="G16" s="133">
        <v>91.4</v>
      </c>
      <c r="H16" s="155">
        <f t="shared" si="0"/>
        <v>6.357327853415029E-2</v>
      </c>
      <c r="J16" s="131">
        <f>E16/$E$8</f>
        <v>6.0797592174567344E-2</v>
      </c>
      <c r="K16" s="131">
        <f>F16/$F$8</f>
        <v>6.8999999999999992E-2</v>
      </c>
      <c r="L16" s="131">
        <f>G16/$G$8</f>
        <v>6.2389078498293518E-2</v>
      </c>
      <c r="M16" s="124"/>
      <c r="N16" s="124"/>
      <c r="O16" s="147">
        <f t="shared" si="1"/>
        <v>15.799999999999997</v>
      </c>
      <c r="P16" s="147">
        <f t="shared" si="2"/>
        <v>-5.1999999999999886</v>
      </c>
      <c r="S16" s="131">
        <f t="shared" si="3"/>
        <v>0.1955445544554455</v>
      </c>
      <c r="T16" s="131">
        <f t="shared" si="4"/>
        <v>-5.3830227743271064E-2</v>
      </c>
      <c r="U16" s="171"/>
      <c r="V16" s="171"/>
      <c r="W16" s="171"/>
      <c r="X16" s="171"/>
    </row>
    <row r="17" spans="2:24">
      <c r="B17" s="124" t="s">
        <v>19</v>
      </c>
      <c r="C17" s="124" t="s">
        <v>387</v>
      </c>
      <c r="D17" s="44" t="s">
        <v>59</v>
      </c>
      <c r="E17" s="133" t="s">
        <v>15</v>
      </c>
      <c r="F17" s="133" t="s">
        <v>15</v>
      </c>
      <c r="G17" s="133" t="s">
        <v>15</v>
      </c>
      <c r="H17" s="155"/>
      <c r="J17" s="131"/>
      <c r="K17" s="131"/>
      <c r="L17" s="131"/>
      <c r="M17" s="124"/>
      <c r="N17" s="124"/>
      <c r="O17" s="147"/>
      <c r="P17" s="147"/>
      <c r="S17" s="131"/>
      <c r="T17" s="131"/>
      <c r="U17" s="171"/>
      <c r="V17" s="171"/>
      <c r="W17" s="171"/>
      <c r="X17" s="171"/>
    </row>
    <row r="18" spans="2:24">
      <c r="B18" s="124" t="s">
        <v>21</v>
      </c>
      <c r="C18" s="124" t="s">
        <v>388</v>
      </c>
      <c r="D18" s="44" t="s">
        <v>59</v>
      </c>
      <c r="E18" s="133">
        <v>299.2</v>
      </c>
      <c r="F18" s="133">
        <v>229.8</v>
      </c>
      <c r="G18" s="133">
        <v>167.9</v>
      </c>
      <c r="H18" s="155">
        <f t="shared" si="0"/>
        <v>-0.25089179579697696</v>
      </c>
      <c r="J18" s="131">
        <f>E18/$E$8</f>
        <v>0.22513167795334837</v>
      </c>
      <c r="K18" s="131">
        <f>F18/$F$8</f>
        <v>0.16414285714285715</v>
      </c>
      <c r="L18" s="131">
        <f>G18/$G$8</f>
        <v>0.11460750853242321</v>
      </c>
      <c r="M18" s="124"/>
      <c r="N18" s="124"/>
      <c r="O18" s="147">
        <f t="shared" si="1"/>
        <v>-69.399999999999977</v>
      </c>
      <c r="P18" s="147">
        <f t="shared" si="2"/>
        <v>-61.900000000000006</v>
      </c>
      <c r="S18" s="131">
        <f t="shared" si="3"/>
        <v>-0.23195187165775399</v>
      </c>
      <c r="T18" s="131">
        <f t="shared" si="4"/>
        <v>-0.26936466492602262</v>
      </c>
      <c r="U18" s="171"/>
      <c r="V18" s="171"/>
      <c r="W18" s="171"/>
      <c r="X18" s="171"/>
    </row>
    <row r="19" spans="2:24">
      <c r="B19" s="124" t="s">
        <v>22</v>
      </c>
      <c r="C19" s="124" t="s">
        <v>389</v>
      </c>
      <c r="D19" s="44" t="s">
        <v>59</v>
      </c>
      <c r="E19" s="133">
        <v>55.8</v>
      </c>
      <c r="F19" s="133">
        <v>47.5</v>
      </c>
      <c r="G19" s="133">
        <v>42.9</v>
      </c>
      <c r="H19" s="155">
        <f t="shared" si="0"/>
        <v>-0.12317778067553786</v>
      </c>
      <c r="J19" s="131">
        <f>E19/$E$8</f>
        <v>4.1986455981941305E-2</v>
      </c>
      <c r="K19" s="131">
        <f>F19/$F$8</f>
        <v>3.3928571428571426E-2</v>
      </c>
      <c r="L19" s="131">
        <f>G19/$G$8</f>
        <v>2.9283276450511944E-2</v>
      </c>
      <c r="M19" s="124"/>
      <c r="N19" s="124"/>
      <c r="O19" s="147">
        <f t="shared" si="1"/>
        <v>-8.2999999999999972</v>
      </c>
      <c r="P19" s="147">
        <f t="shared" si="2"/>
        <v>-4.6000000000000014</v>
      </c>
      <c r="S19" s="131">
        <f t="shared" si="3"/>
        <v>-0.14874551971326155</v>
      </c>
      <c r="T19" s="131">
        <f t="shared" si="4"/>
        <v>-9.6842105263157952E-2</v>
      </c>
      <c r="U19" s="171"/>
      <c r="V19" s="171"/>
      <c r="W19" s="171"/>
      <c r="X19" s="171"/>
    </row>
    <row r="20" spans="2:24">
      <c r="B20" s="124" t="s">
        <v>18</v>
      </c>
      <c r="C20" s="124" t="s">
        <v>390</v>
      </c>
      <c r="D20" s="44" t="s">
        <v>59</v>
      </c>
      <c r="E20" s="133">
        <v>243.4</v>
      </c>
      <c r="F20" s="133">
        <v>182.3</v>
      </c>
      <c r="G20" s="133">
        <v>125</v>
      </c>
      <c r="H20" s="155">
        <f t="shared" si="0"/>
        <v>-0.28337043785898075</v>
      </c>
      <c r="J20" s="131">
        <f>E20/$E$8</f>
        <v>0.18314522197140709</v>
      </c>
      <c r="K20" s="131">
        <f>F20/$F$8</f>
        <v>0.13021428571428573</v>
      </c>
      <c r="L20" s="131">
        <f>G20/$G$8</f>
        <v>8.5324232081911269E-2</v>
      </c>
      <c r="M20" s="124"/>
      <c r="N20" s="124"/>
      <c r="O20" s="147">
        <f t="shared" si="1"/>
        <v>-61.099999999999994</v>
      </c>
      <c r="P20" s="147">
        <f t="shared" si="2"/>
        <v>-57.300000000000011</v>
      </c>
      <c r="S20" s="131">
        <f t="shared" si="3"/>
        <v>-0.25102711585866888</v>
      </c>
      <c r="T20" s="131">
        <f t="shared" si="4"/>
        <v>-0.31431705979155244</v>
      </c>
      <c r="U20" s="171"/>
      <c r="V20" s="171"/>
      <c r="W20" s="171"/>
      <c r="X20" s="171"/>
    </row>
    <row r="21" spans="2:24" s="100" customFormat="1">
      <c r="B21" s="100" t="s">
        <v>23</v>
      </c>
      <c r="C21" s="100" t="s">
        <v>391</v>
      </c>
      <c r="D21" s="38" t="s">
        <v>59</v>
      </c>
      <c r="E21" s="134">
        <v>242.8</v>
      </c>
      <c r="F21" s="134">
        <v>181.7</v>
      </c>
      <c r="G21" s="134">
        <v>124.2</v>
      </c>
      <c r="H21" s="155">
        <f t="shared" si="0"/>
        <v>-0.28478525937594745</v>
      </c>
      <c r="J21" s="131">
        <f>E21/$E$8</f>
        <v>0.18269375470278407</v>
      </c>
      <c r="K21" s="131">
        <f>F21/$F$8</f>
        <v>0.12978571428571428</v>
      </c>
      <c r="L21" s="131">
        <f>G21/$G$8</f>
        <v>8.4778156996587029E-2</v>
      </c>
      <c r="O21" s="146">
        <f t="shared" si="1"/>
        <v>-61.100000000000023</v>
      </c>
      <c r="P21" s="146">
        <f t="shared" si="2"/>
        <v>-57.499999999999986</v>
      </c>
      <c r="S21" s="154">
        <f t="shared" si="3"/>
        <v>-0.2516474464579902</v>
      </c>
      <c r="T21" s="154">
        <f t="shared" si="4"/>
        <v>-0.31645569620253156</v>
      </c>
      <c r="U21" s="171"/>
      <c r="V21" s="171"/>
      <c r="W21" s="171"/>
      <c r="X21" s="171"/>
    </row>
    <row r="22" spans="2:24">
      <c r="B22" s="124" t="s">
        <v>373</v>
      </c>
      <c r="C22" s="124" t="s">
        <v>392</v>
      </c>
      <c r="D22" s="44" t="s">
        <v>59</v>
      </c>
      <c r="E22" s="133">
        <v>242.8</v>
      </c>
      <c r="F22" s="133">
        <v>181.7</v>
      </c>
      <c r="G22" s="133">
        <v>124.2</v>
      </c>
      <c r="H22" s="155">
        <f t="shared" si="0"/>
        <v>-0.28478525937594745</v>
      </c>
      <c r="J22" s="131">
        <f>E22/$E$8</f>
        <v>0.18269375470278407</v>
      </c>
      <c r="K22" s="131">
        <f>F22/$F$8</f>
        <v>0.12978571428571428</v>
      </c>
      <c r="L22" s="131">
        <f>G22/$G$8</f>
        <v>8.4778156996587029E-2</v>
      </c>
      <c r="M22" s="124"/>
      <c r="N22" s="124"/>
      <c r="O22" s="147">
        <f t="shared" si="1"/>
        <v>-61.100000000000023</v>
      </c>
      <c r="P22" s="147">
        <f t="shared" si="2"/>
        <v>-57.499999999999986</v>
      </c>
      <c r="S22" s="131">
        <f t="shared" si="3"/>
        <v>-0.2516474464579902</v>
      </c>
      <c r="T22" s="131">
        <f t="shared" si="4"/>
        <v>-0.31645569620253156</v>
      </c>
      <c r="U22" s="171"/>
      <c r="V22" s="171"/>
      <c r="W22" s="171"/>
      <c r="X22" s="171"/>
    </row>
    <row r="23" spans="2:24" s="100" customFormat="1">
      <c r="B23" s="100" t="s">
        <v>374</v>
      </c>
      <c r="C23" s="100" t="s">
        <v>393</v>
      </c>
      <c r="D23" s="38"/>
      <c r="E23" s="134"/>
      <c r="F23" s="134"/>
      <c r="G23" s="134"/>
      <c r="H23" s="155"/>
      <c r="J23" s="131"/>
      <c r="K23" s="131"/>
      <c r="L23" s="131"/>
      <c r="O23" s="146"/>
      <c r="P23" s="146"/>
      <c r="S23" s="154"/>
      <c r="T23" s="154"/>
      <c r="U23" s="171"/>
      <c r="V23" s="171"/>
      <c r="W23" s="171"/>
      <c r="X23" s="171"/>
    </row>
    <row r="24" spans="2:24">
      <c r="B24" s="124" t="s">
        <v>375</v>
      </c>
      <c r="C24" s="124" t="s">
        <v>394</v>
      </c>
      <c r="D24" s="44" t="s">
        <v>59</v>
      </c>
      <c r="E24" s="145">
        <v>0.54</v>
      </c>
      <c r="F24" s="145">
        <v>0.4</v>
      </c>
      <c r="G24" s="145">
        <v>0.27</v>
      </c>
      <c r="H24" s="155">
        <f t="shared" si="0"/>
        <v>-0.29289321881345243</v>
      </c>
      <c r="J24" s="131">
        <f>E24/$E$8</f>
        <v>4.0632054176072238E-4</v>
      </c>
      <c r="K24" s="131">
        <f>F24/$F$8</f>
        <v>2.8571428571428574E-4</v>
      </c>
      <c r="L24" s="131">
        <f>G24/$G$8</f>
        <v>1.8430034129692833E-4</v>
      </c>
      <c r="M24" s="124"/>
      <c r="N24" s="124"/>
      <c r="O24" s="147">
        <f t="shared" si="1"/>
        <v>-0.14000000000000001</v>
      </c>
      <c r="P24" s="147">
        <f t="shared" si="2"/>
        <v>-0.13</v>
      </c>
      <c r="S24" s="131">
        <f t="shared" si="3"/>
        <v>-0.2592592592592593</v>
      </c>
      <c r="T24" s="131">
        <f t="shared" si="4"/>
        <v>-0.32499999999999996</v>
      </c>
      <c r="U24" s="171"/>
      <c r="V24" s="171"/>
      <c r="W24" s="171"/>
      <c r="X24" s="171"/>
    </row>
    <row r="25" spans="2:24">
      <c r="B25" s="124" t="s">
        <v>376</v>
      </c>
      <c r="C25" s="124" t="s">
        <v>395</v>
      </c>
      <c r="D25" s="44" t="s">
        <v>59</v>
      </c>
      <c r="E25" s="145">
        <v>0.53</v>
      </c>
      <c r="F25" s="145">
        <v>0.4</v>
      </c>
      <c r="G25" s="145">
        <v>0.27</v>
      </c>
      <c r="H25" s="155">
        <f t="shared" si="0"/>
        <v>-0.28625357285367026</v>
      </c>
      <c r="J25" s="131">
        <f>E25/$E$8</f>
        <v>3.9879608728367197E-4</v>
      </c>
      <c r="K25" s="131">
        <f>F25/$F$8</f>
        <v>2.8571428571428574E-4</v>
      </c>
      <c r="L25" s="131">
        <f>G25/$G$8</f>
        <v>1.8430034129692833E-4</v>
      </c>
      <c r="M25" s="124"/>
      <c r="N25" s="124"/>
      <c r="O25" s="147">
        <f t="shared" si="1"/>
        <v>-0.13</v>
      </c>
      <c r="P25" s="147">
        <f t="shared" si="2"/>
        <v>-0.13</v>
      </c>
      <c r="S25" s="131">
        <f t="shared" si="3"/>
        <v>-0.24528301886792447</v>
      </c>
      <c r="T25" s="131">
        <f t="shared" si="4"/>
        <v>-0.32499999999999996</v>
      </c>
      <c r="U25" s="171"/>
      <c r="V25" s="171"/>
      <c r="W25" s="171"/>
      <c r="X25" s="171"/>
    </row>
    <row r="26" spans="2:24" s="100" customFormat="1">
      <c r="B26" s="100" t="s">
        <v>377</v>
      </c>
      <c r="C26" s="100" t="s">
        <v>396</v>
      </c>
      <c r="D26" s="38"/>
      <c r="E26" s="134"/>
      <c r="F26" s="134"/>
      <c r="G26" s="134"/>
      <c r="H26" s="155"/>
      <c r="J26" s="131"/>
      <c r="K26" s="131"/>
      <c r="L26" s="131"/>
      <c r="O26" s="146"/>
      <c r="P26" s="146"/>
      <c r="S26" s="154"/>
      <c r="T26" s="154"/>
      <c r="U26" s="171"/>
      <c r="V26" s="171"/>
      <c r="W26" s="171"/>
      <c r="X26" s="171"/>
    </row>
    <row r="27" spans="2:24">
      <c r="B27" s="124" t="s">
        <v>375</v>
      </c>
      <c r="C27" s="124" t="s">
        <v>394</v>
      </c>
      <c r="D27" s="44" t="s">
        <v>59</v>
      </c>
      <c r="E27" s="133">
        <v>449.7</v>
      </c>
      <c r="F27" s="133">
        <v>454.8</v>
      </c>
      <c r="G27" s="133">
        <v>460.3</v>
      </c>
      <c r="H27" s="155">
        <f t="shared" si="0"/>
        <v>1.1716990929468984E-2</v>
      </c>
      <c r="J27" s="131">
        <f>E27/$E$8</f>
        <v>0.33837471783295708</v>
      </c>
      <c r="K27" s="131">
        <f>F27/$F$8</f>
        <v>0.32485714285714284</v>
      </c>
      <c r="L27" s="131">
        <f>G27/$G$8</f>
        <v>0.31419795221843005</v>
      </c>
      <c r="M27" s="124"/>
      <c r="N27" s="124"/>
      <c r="O27" s="147">
        <f t="shared" si="1"/>
        <v>5.1000000000000227</v>
      </c>
      <c r="P27" s="147">
        <f t="shared" si="2"/>
        <v>5.5</v>
      </c>
      <c r="S27" s="131">
        <f t="shared" si="3"/>
        <v>1.1340893929286278E-2</v>
      </c>
      <c r="T27" s="131">
        <f t="shared" si="4"/>
        <v>1.2093227792436156E-2</v>
      </c>
      <c r="U27" s="171"/>
      <c r="V27" s="171"/>
      <c r="W27" s="171"/>
      <c r="X27" s="171"/>
    </row>
    <row r="28" spans="2:24">
      <c r="B28" s="124" t="s">
        <v>376</v>
      </c>
      <c r="C28" s="124" t="s">
        <v>395</v>
      </c>
      <c r="D28" s="44" t="s">
        <v>59</v>
      </c>
      <c r="E28" s="133">
        <v>454.6</v>
      </c>
      <c r="F28" s="133">
        <v>459.9</v>
      </c>
      <c r="G28" s="133">
        <v>467.4</v>
      </c>
      <c r="H28" s="155">
        <f t="shared" si="0"/>
        <v>1.3980582262527852E-2</v>
      </c>
      <c r="J28" s="131">
        <f>E28/$E$8</f>
        <v>0.34206170052671181</v>
      </c>
      <c r="K28" s="131">
        <f>F28/$F$8</f>
        <v>0.32849999999999996</v>
      </c>
      <c r="L28" s="131">
        <f>G28/$G$8</f>
        <v>0.31904436860068258</v>
      </c>
      <c r="M28" s="124"/>
      <c r="N28" s="124"/>
      <c r="O28" s="147">
        <f t="shared" si="1"/>
        <v>5.2999999999999545</v>
      </c>
      <c r="P28" s="147">
        <f t="shared" si="2"/>
        <v>7.5</v>
      </c>
      <c r="S28" s="131">
        <f t="shared" si="3"/>
        <v>1.1658600967883848E-2</v>
      </c>
      <c r="T28" s="131">
        <f t="shared" si="4"/>
        <v>1.6307893020221842E-2</v>
      </c>
      <c r="U28" s="171"/>
      <c r="V28" s="171"/>
      <c r="W28" s="171"/>
      <c r="X28" s="171"/>
    </row>
    <row r="29" spans="2:24" s="100" customFormat="1">
      <c r="B29" s="100" t="s">
        <v>158</v>
      </c>
      <c r="C29" s="100" t="s">
        <v>158</v>
      </c>
      <c r="D29" s="38" t="s">
        <v>59</v>
      </c>
      <c r="E29" s="134">
        <v>729.4</v>
      </c>
      <c r="F29" s="134">
        <v>733.1</v>
      </c>
      <c r="G29" s="134">
        <v>770</v>
      </c>
      <c r="H29" s="155">
        <f t="shared" si="0"/>
        <v>2.7454226766238099E-2</v>
      </c>
      <c r="J29" s="131">
        <f>E29/$E$8</f>
        <v>0.54883370955605715</v>
      </c>
      <c r="K29" s="131">
        <f>F29/$F$8</f>
        <v>0.52364285714285719</v>
      </c>
      <c r="L29" s="131">
        <f>G29/G8</f>
        <v>0.52559726962457343</v>
      </c>
      <c r="O29" s="146">
        <f t="shared" si="1"/>
        <v>3.7000000000000455</v>
      </c>
      <c r="P29" s="146">
        <f t="shared" si="2"/>
        <v>36.899999999999977</v>
      </c>
      <c r="S29" s="154">
        <f t="shared" si="3"/>
        <v>5.0726624622978722E-3</v>
      </c>
      <c r="T29" s="154">
        <f t="shared" si="4"/>
        <v>5.0334197244577883E-2</v>
      </c>
      <c r="U29" s="171"/>
      <c r="V29" s="171"/>
      <c r="W29" s="171"/>
      <c r="X29" s="171"/>
    </row>
    <row r="30" spans="2:24">
      <c r="D30" s="44"/>
      <c r="H30" s="46"/>
      <c r="J30" s="131"/>
      <c r="K30" s="131"/>
      <c r="L30" s="131"/>
      <c r="M30" s="124"/>
      <c r="N30" s="124"/>
      <c r="U30" s="171"/>
      <c r="V30" s="171"/>
      <c r="W30" s="171"/>
      <c r="X30" s="171"/>
    </row>
    <row r="31" spans="2:24" s="2" customFormat="1">
      <c r="B31" s="10" t="s">
        <v>24</v>
      </c>
      <c r="C31" s="11"/>
      <c r="D31" s="12"/>
      <c r="E31" s="12"/>
      <c r="F31" s="12"/>
      <c r="G31" s="13"/>
      <c r="H31" s="14"/>
      <c r="I31" s="14"/>
      <c r="J31" s="14"/>
      <c r="K31" s="14"/>
      <c r="L31" s="14"/>
      <c r="M31" s="14"/>
      <c r="N31" s="14"/>
      <c r="O31" s="14"/>
      <c r="P31" s="14"/>
      <c r="Q31" s="14"/>
      <c r="R31" s="14"/>
      <c r="S31" s="14"/>
      <c r="T31" s="14"/>
      <c r="U31" s="171"/>
      <c r="V31" s="171"/>
      <c r="W31" s="171"/>
      <c r="X31" s="171"/>
    </row>
    <row r="32" spans="2:24" s="100" customFormat="1">
      <c r="B32" s="100" t="s">
        <v>185</v>
      </c>
      <c r="C32" s="100" t="s">
        <v>257</v>
      </c>
      <c r="D32" s="38"/>
      <c r="E32" s="134"/>
      <c r="F32" s="134"/>
      <c r="G32" s="134"/>
      <c r="H32" s="126"/>
      <c r="J32" s="154"/>
      <c r="K32" s="154"/>
      <c r="L32" s="154"/>
      <c r="U32" s="171"/>
      <c r="V32" s="171"/>
      <c r="W32" s="171"/>
      <c r="X32" s="171"/>
    </row>
    <row r="33" spans="2:24" s="100" customFormat="1">
      <c r="B33" s="100" t="s">
        <v>25</v>
      </c>
      <c r="C33" s="100" t="s">
        <v>444</v>
      </c>
      <c r="D33" s="38"/>
      <c r="E33" s="134"/>
      <c r="F33" s="134"/>
      <c r="G33" s="134"/>
      <c r="H33" s="126"/>
      <c r="J33" s="154"/>
      <c r="K33" s="154"/>
      <c r="L33" s="154"/>
      <c r="U33" s="171"/>
      <c r="V33" s="171"/>
      <c r="W33" s="171"/>
      <c r="X33" s="171"/>
    </row>
    <row r="34" spans="2:24" s="100" customFormat="1">
      <c r="B34" s="100" t="s">
        <v>397</v>
      </c>
      <c r="C34" s="100" t="s">
        <v>445</v>
      </c>
      <c r="D34" s="38"/>
      <c r="E34" s="134"/>
      <c r="F34" s="134"/>
      <c r="G34" s="134"/>
      <c r="H34" s="126"/>
      <c r="J34" s="154"/>
      <c r="K34" s="154"/>
      <c r="L34" s="154"/>
    </row>
    <row r="35" spans="2:24" s="100" customFormat="1">
      <c r="D35" s="38"/>
      <c r="E35" s="134"/>
      <c r="F35" s="134"/>
      <c r="G35" s="134"/>
      <c r="H35" s="126"/>
      <c r="J35" s="131"/>
      <c r="K35" s="131"/>
      <c r="L35" s="131"/>
    </row>
    <row r="36" spans="2:24">
      <c r="B36" s="124" t="s">
        <v>26</v>
      </c>
      <c r="C36" s="124" t="s">
        <v>446</v>
      </c>
      <c r="D36" s="44" t="s">
        <v>59</v>
      </c>
      <c r="E36" s="133">
        <v>262</v>
      </c>
      <c r="F36" s="133">
        <v>144.9</v>
      </c>
      <c r="G36" s="133">
        <v>143.19999999999999</v>
      </c>
      <c r="H36" s="155">
        <f t="shared" si="0"/>
        <v>-0.26069973251987577</v>
      </c>
      <c r="J36" s="131">
        <f t="shared" ref="J36:J42" si="5">E36/$E$55</f>
        <v>5.4098699153417307E-2</v>
      </c>
      <c r="K36" s="131">
        <f t="shared" ref="K36:K42" si="6">F36/$F$55</f>
        <v>2.9219600725952814E-2</v>
      </c>
      <c r="L36" s="131">
        <f>G36/$G$55</f>
        <v>2.8486174656852992E-2</v>
      </c>
      <c r="M36" s="124"/>
      <c r="N36" s="124"/>
      <c r="O36" s="147">
        <f>F36-E36</f>
        <v>-117.1</v>
      </c>
      <c r="P36" s="147">
        <f>G36-F36</f>
        <v>-1.7000000000000171</v>
      </c>
      <c r="S36" s="131">
        <f>F36/E36-1</f>
        <v>-0.44694656488549611</v>
      </c>
      <c r="T36" s="131">
        <f>G36/F36-1</f>
        <v>-1.1732229123533555E-2</v>
      </c>
    </row>
    <row r="37" spans="2:24">
      <c r="B37" s="124" t="s">
        <v>27</v>
      </c>
      <c r="C37" s="124" t="s">
        <v>447</v>
      </c>
      <c r="D37" s="44" t="s">
        <v>59</v>
      </c>
      <c r="E37" s="133">
        <v>395</v>
      </c>
      <c r="F37" s="133">
        <v>342</v>
      </c>
      <c r="G37" s="133">
        <v>145.69999999999999</v>
      </c>
      <c r="H37" s="155">
        <f t="shared" si="0"/>
        <v>-0.39266091884872845</v>
      </c>
      <c r="J37" s="131">
        <f t="shared" si="5"/>
        <v>8.1561015899236006E-2</v>
      </c>
      <c r="K37" s="131">
        <f t="shared" si="6"/>
        <v>6.8965517241379309E-2</v>
      </c>
      <c r="L37" s="131">
        <f>G37/$G$55</f>
        <v>2.898348915854386E-2</v>
      </c>
      <c r="M37" s="124"/>
      <c r="N37" s="124"/>
      <c r="O37" s="147">
        <f>F37-E37</f>
        <v>-53</v>
      </c>
      <c r="P37" s="147">
        <f>G37-F37</f>
        <v>-196.3</v>
      </c>
      <c r="S37" s="131">
        <f t="shared" ref="S37:S85" si="7">F37/E37-1</f>
        <v>-0.13417721518987347</v>
      </c>
      <c r="T37" s="131">
        <f t="shared" ref="T37:T85" si="8">G37/F37-1</f>
        <v>-0.57397660818713447</v>
      </c>
    </row>
    <row r="38" spans="2:24">
      <c r="B38" s="124" t="s">
        <v>398</v>
      </c>
      <c r="C38" s="124" t="s">
        <v>448</v>
      </c>
      <c r="D38" s="44" t="s">
        <v>59</v>
      </c>
      <c r="E38" s="133">
        <v>657</v>
      </c>
      <c r="F38" s="133">
        <v>486.9</v>
      </c>
      <c r="G38" s="133">
        <v>288.89999999999998</v>
      </c>
      <c r="H38" s="155">
        <f t="shared" si="0"/>
        <v>-0.33688158870586304</v>
      </c>
      <c r="J38" s="131">
        <f t="shared" si="5"/>
        <v>0.13565971505265331</v>
      </c>
      <c r="K38" s="131">
        <f t="shared" si="6"/>
        <v>9.8185117967332119E-2</v>
      </c>
      <c r="L38" s="131">
        <f>G38/$G$55</f>
        <v>5.7469663815396851E-2</v>
      </c>
      <c r="M38" s="124"/>
      <c r="N38" s="124"/>
      <c r="O38" s="147">
        <f t="shared" ref="O38:O72" si="9">F38-E38</f>
        <v>-170.10000000000002</v>
      </c>
      <c r="P38" s="147">
        <f t="shared" ref="P38:P72" si="10">G38-F38</f>
        <v>-198</v>
      </c>
      <c r="S38" s="131">
        <f t="shared" si="7"/>
        <v>-0.25890410958904109</v>
      </c>
      <c r="T38" s="131">
        <f t="shared" si="8"/>
        <v>-0.40665434380776344</v>
      </c>
    </row>
    <row r="39" spans="2:24">
      <c r="B39" s="124" t="s">
        <v>28</v>
      </c>
      <c r="C39" s="124" t="s">
        <v>449</v>
      </c>
      <c r="D39" s="44" t="s">
        <v>59</v>
      </c>
      <c r="E39" s="133">
        <v>306.89999999999998</v>
      </c>
      <c r="F39" s="133">
        <v>319.39999999999998</v>
      </c>
      <c r="G39" s="133">
        <v>358.7</v>
      </c>
      <c r="H39" s="155">
        <f t="shared" si="0"/>
        <v>8.1103427243445436E-2</v>
      </c>
      <c r="J39" s="131">
        <f t="shared" si="5"/>
        <v>6.3369812099938055E-2</v>
      </c>
      <c r="K39" s="131">
        <f t="shared" si="6"/>
        <v>6.4408146803791089E-2</v>
      </c>
      <c r="L39" s="131">
        <f>G39/$G$55</f>
        <v>7.1354684702605919E-2</v>
      </c>
      <c r="M39" s="124"/>
      <c r="N39" s="124"/>
      <c r="O39" s="147">
        <f t="shared" si="9"/>
        <v>12.5</v>
      </c>
      <c r="P39" s="147">
        <f t="shared" si="10"/>
        <v>39.300000000000011</v>
      </c>
      <c r="S39" s="131">
        <f t="shared" si="7"/>
        <v>4.0729879439556971E-2</v>
      </c>
      <c r="T39" s="131">
        <f t="shared" si="8"/>
        <v>0.12304320601127117</v>
      </c>
    </row>
    <row r="40" spans="2:24">
      <c r="B40" s="124" t="s">
        <v>29</v>
      </c>
      <c r="C40" s="124" t="s">
        <v>450</v>
      </c>
      <c r="D40" s="44" t="s">
        <v>59</v>
      </c>
      <c r="E40" s="133">
        <v>34.299999999999997</v>
      </c>
      <c r="F40" s="133">
        <v>33.9</v>
      </c>
      <c r="G40" s="133">
        <v>50.7</v>
      </c>
      <c r="H40" s="155">
        <f t="shared" si="0"/>
        <v>0.21578538845767192</v>
      </c>
      <c r="J40" s="131">
        <f t="shared" si="5"/>
        <v>7.0823869502374551E-3</v>
      </c>
      <c r="K40" s="131">
        <f t="shared" si="6"/>
        <v>6.8360556563823345E-3</v>
      </c>
      <c r="L40" s="131">
        <f>G40/$G$55</f>
        <v>1.008553809429083E-2</v>
      </c>
      <c r="M40" s="124"/>
      <c r="N40" s="124"/>
      <c r="O40" s="147">
        <f t="shared" si="9"/>
        <v>-0.39999999999999858</v>
      </c>
      <c r="P40" s="147">
        <f t="shared" si="10"/>
        <v>16.800000000000004</v>
      </c>
      <c r="S40" s="131">
        <f t="shared" si="7"/>
        <v>-1.1661807580174877E-2</v>
      </c>
      <c r="T40" s="131">
        <f t="shared" si="8"/>
        <v>0.49557522123893816</v>
      </c>
    </row>
    <row r="41" spans="2:24">
      <c r="B41" s="124" t="s">
        <v>30</v>
      </c>
      <c r="C41" s="124" t="s">
        <v>451</v>
      </c>
      <c r="D41" s="44" t="s">
        <v>59</v>
      </c>
      <c r="E41" s="133">
        <v>2.8</v>
      </c>
      <c r="F41" s="133">
        <v>390.8</v>
      </c>
      <c r="G41" s="133" t="s">
        <v>15</v>
      </c>
      <c r="H41" s="155"/>
      <c r="J41" s="131">
        <f t="shared" si="5"/>
        <v>5.7815403675407797E-4</v>
      </c>
      <c r="K41" s="131">
        <f t="shared" si="6"/>
        <v>7.8806210929622908E-2</v>
      </c>
      <c r="L41" s="131"/>
      <c r="M41" s="124"/>
      <c r="N41" s="124"/>
      <c r="O41" s="147">
        <f t="shared" si="9"/>
        <v>388</v>
      </c>
      <c r="P41" s="147"/>
      <c r="S41" s="131">
        <f t="shared" si="7"/>
        <v>138.57142857142858</v>
      </c>
      <c r="T41" s="131"/>
    </row>
    <row r="42" spans="2:24" s="100" customFormat="1">
      <c r="B42" s="100" t="s">
        <v>31</v>
      </c>
      <c r="C42" s="100" t="s">
        <v>452</v>
      </c>
      <c r="D42" s="38" t="s">
        <v>59</v>
      </c>
      <c r="E42" s="134">
        <v>1011</v>
      </c>
      <c r="F42" s="134">
        <v>858</v>
      </c>
      <c r="G42" s="134">
        <v>705.7</v>
      </c>
      <c r="H42" s="156">
        <f t="shared" si="0"/>
        <v>-0.16452303404998847</v>
      </c>
      <c r="J42" s="154">
        <f t="shared" si="5"/>
        <v>0.20875490398513319</v>
      </c>
      <c r="K42" s="154">
        <f t="shared" si="6"/>
        <v>0.17301875378100423</v>
      </c>
      <c r="L42" s="154">
        <f>G42/$G$55</f>
        <v>0.14038193753729861</v>
      </c>
      <c r="O42" s="146">
        <f t="shared" si="9"/>
        <v>-153</v>
      </c>
      <c r="P42" s="146">
        <f t="shared" si="10"/>
        <v>-152.29999999999995</v>
      </c>
      <c r="S42" s="154">
        <f t="shared" si="7"/>
        <v>-0.1513353115727003</v>
      </c>
      <c r="T42" s="154">
        <f t="shared" si="8"/>
        <v>-0.17750582750582744</v>
      </c>
    </row>
    <row r="43" spans="2:24" s="100" customFormat="1">
      <c r="D43" s="38"/>
      <c r="E43" s="134"/>
      <c r="F43" s="134"/>
      <c r="G43" s="134"/>
      <c r="H43" s="155"/>
      <c r="J43" s="131"/>
      <c r="K43" s="131"/>
      <c r="L43" s="131"/>
      <c r="O43" s="147"/>
      <c r="P43" s="147"/>
      <c r="Q43" s="124"/>
      <c r="R43" s="124"/>
      <c r="S43" s="131"/>
      <c r="T43" s="131"/>
    </row>
    <row r="44" spans="2:24" s="100" customFormat="1">
      <c r="B44" s="100" t="s">
        <v>399</v>
      </c>
      <c r="C44" s="100" t="s">
        <v>258</v>
      </c>
      <c r="D44" s="38"/>
      <c r="E44" s="134"/>
      <c r="F44" s="134"/>
      <c r="G44" s="134"/>
      <c r="H44" s="156"/>
      <c r="J44" s="154"/>
      <c r="K44" s="154"/>
      <c r="L44" s="154"/>
      <c r="O44" s="146"/>
      <c r="P44" s="146"/>
      <c r="S44" s="154"/>
      <c r="T44" s="154"/>
    </row>
    <row r="45" spans="2:24" s="100" customFormat="1">
      <c r="B45" s="100" t="s">
        <v>172</v>
      </c>
      <c r="C45" s="100" t="s">
        <v>259</v>
      </c>
      <c r="D45" s="38"/>
      <c r="E45" s="134"/>
      <c r="F45" s="134"/>
      <c r="G45" s="134"/>
      <c r="H45" s="156"/>
      <c r="J45" s="154"/>
      <c r="K45" s="154"/>
      <c r="L45" s="154"/>
      <c r="O45" s="146"/>
      <c r="P45" s="146"/>
      <c r="S45" s="154"/>
      <c r="T45" s="154"/>
    </row>
    <row r="46" spans="2:24" s="100" customFormat="1">
      <c r="D46" s="38"/>
      <c r="E46" s="134"/>
      <c r="F46" s="134"/>
      <c r="G46" s="134"/>
      <c r="H46" s="156"/>
      <c r="J46" s="131"/>
      <c r="K46" s="131"/>
      <c r="L46" s="131"/>
      <c r="O46" s="147"/>
      <c r="P46" s="147"/>
      <c r="Q46" s="124"/>
      <c r="R46" s="124"/>
      <c r="S46" s="131"/>
      <c r="T46" s="131"/>
    </row>
    <row r="47" spans="2:24">
      <c r="B47" s="124" t="s">
        <v>400</v>
      </c>
      <c r="C47" s="124" t="s">
        <v>453</v>
      </c>
      <c r="D47" s="44" t="s">
        <v>59</v>
      </c>
      <c r="E47" s="133">
        <v>4879</v>
      </c>
      <c r="F47" s="133">
        <v>5151</v>
      </c>
      <c r="G47" s="133">
        <v>5411</v>
      </c>
      <c r="H47" s="155">
        <f t="shared" si="0"/>
        <v>5.3109081456521379E-2</v>
      </c>
      <c r="J47" s="131">
        <f>E47/$E$55</f>
        <v>1.0074334090439809</v>
      </c>
      <c r="K47" s="131">
        <f>F47/$F$55</f>
        <v>1.0387174833635813</v>
      </c>
      <c r="L47" s="131">
        <f>G47/$G$55</f>
        <v>1.0763875074597176</v>
      </c>
      <c r="M47" s="124"/>
      <c r="N47" s="124"/>
      <c r="O47" s="147">
        <f t="shared" si="9"/>
        <v>272</v>
      </c>
      <c r="P47" s="147">
        <f t="shared" si="10"/>
        <v>260</v>
      </c>
      <c r="S47" s="131">
        <f t="shared" si="7"/>
        <v>5.5749128919860613E-2</v>
      </c>
      <c r="T47" s="131">
        <f t="shared" si="8"/>
        <v>5.0475635798874041E-2</v>
      </c>
    </row>
    <row r="48" spans="2:24">
      <c r="B48" s="124" t="s">
        <v>401</v>
      </c>
      <c r="C48" s="124" t="s">
        <v>454</v>
      </c>
      <c r="D48" s="44" t="s">
        <v>59</v>
      </c>
      <c r="E48" s="133">
        <v>-1908</v>
      </c>
      <c r="F48" s="133">
        <v>-1915</v>
      </c>
      <c r="G48" s="133">
        <v>-2058</v>
      </c>
      <c r="H48" s="155">
        <f t="shared" si="0"/>
        <v>3.8564563328278512E-2</v>
      </c>
      <c r="J48" s="131">
        <f t="shared" ref="J48:J49" si="11">E48/$E$55</f>
        <v>-0.39397067933099317</v>
      </c>
      <c r="K48" s="131">
        <f t="shared" ref="K48:K49" si="12">F48/$F$55</f>
        <v>-0.38616656583988707</v>
      </c>
      <c r="L48" s="131">
        <f t="shared" ref="L48:L49" si="13">G48/$G$55</f>
        <v>-0.40938929779192362</v>
      </c>
      <c r="M48" s="124"/>
      <c r="N48" s="124"/>
      <c r="O48" s="147">
        <f t="shared" si="9"/>
        <v>-7</v>
      </c>
      <c r="P48" s="147">
        <f t="shared" si="10"/>
        <v>-143</v>
      </c>
      <c r="S48" s="131">
        <f t="shared" si="7"/>
        <v>3.6687631027254586E-3</v>
      </c>
      <c r="T48" s="131">
        <f t="shared" si="8"/>
        <v>7.4673629242819839E-2</v>
      </c>
    </row>
    <row r="49" spans="2:20">
      <c r="B49" s="124" t="s">
        <v>402</v>
      </c>
      <c r="C49" s="124" t="s">
        <v>455</v>
      </c>
      <c r="D49" s="44" t="s">
        <v>59</v>
      </c>
      <c r="E49" s="133">
        <v>2971</v>
      </c>
      <c r="F49" s="133">
        <v>3236</v>
      </c>
      <c r="G49" s="133">
        <v>3352</v>
      </c>
      <c r="H49" s="155">
        <f t="shared" si="0"/>
        <v>6.2186259537145405E-2</v>
      </c>
      <c r="J49" s="131">
        <f t="shared" si="11"/>
        <v>0.61346272971298776</v>
      </c>
      <c r="K49" s="131">
        <f t="shared" si="12"/>
        <v>0.65255091752369432</v>
      </c>
      <c r="L49" s="131">
        <f t="shared" si="13"/>
        <v>0.66679928386711762</v>
      </c>
      <c r="M49" s="124"/>
      <c r="N49" s="124"/>
      <c r="O49" s="147">
        <f t="shared" si="9"/>
        <v>265</v>
      </c>
      <c r="P49" s="147">
        <f t="shared" si="10"/>
        <v>116</v>
      </c>
      <c r="S49" s="131">
        <f t="shared" si="7"/>
        <v>8.9195557051497731E-2</v>
      </c>
      <c r="T49" s="131">
        <f t="shared" si="8"/>
        <v>3.5846724351050741E-2</v>
      </c>
    </row>
    <row r="50" spans="2:20">
      <c r="B50" s="124" t="s">
        <v>403</v>
      </c>
      <c r="C50" s="124" t="s">
        <v>456</v>
      </c>
      <c r="D50" s="44" t="s">
        <v>59</v>
      </c>
      <c r="E50" s="133" t="s">
        <v>15</v>
      </c>
      <c r="F50" s="133" t="s">
        <v>15</v>
      </c>
      <c r="G50" s="133" t="s">
        <v>15</v>
      </c>
      <c r="H50" s="155"/>
      <c r="J50" s="131"/>
      <c r="K50" s="131"/>
      <c r="L50" s="131"/>
      <c r="M50" s="124"/>
      <c r="N50" s="124"/>
      <c r="O50" s="147"/>
      <c r="P50" s="147"/>
      <c r="S50" s="131"/>
      <c r="T50" s="131"/>
    </row>
    <row r="51" spans="2:20">
      <c r="B51" s="124" t="s">
        <v>32</v>
      </c>
      <c r="C51" s="124" t="s">
        <v>457</v>
      </c>
      <c r="D51" s="44" t="s">
        <v>59</v>
      </c>
      <c r="E51" s="133">
        <v>422.1</v>
      </c>
      <c r="F51" s="133">
        <v>422.1</v>
      </c>
      <c r="G51" s="133">
        <v>422.1</v>
      </c>
      <c r="H51" s="155">
        <f t="shared" si="0"/>
        <v>0</v>
      </c>
      <c r="J51" s="131">
        <f t="shared" ref="J51:J52" si="14">E51/$E$55</f>
        <v>8.7156721040677274E-2</v>
      </c>
      <c r="K51" s="131">
        <f t="shared" ref="K51:K52" si="15">F51/$F$55</f>
        <v>8.5117967332123415E-2</v>
      </c>
      <c r="L51" s="131">
        <f t="shared" ref="L51:L52" si="16">G51/$G$55</f>
        <v>8.3966580465486385E-2</v>
      </c>
      <c r="M51" s="124"/>
      <c r="N51" s="124"/>
      <c r="O51" s="147">
        <f t="shared" si="9"/>
        <v>0</v>
      </c>
      <c r="P51" s="147">
        <f t="shared" si="10"/>
        <v>0</v>
      </c>
      <c r="S51" s="131">
        <f t="shared" si="7"/>
        <v>0</v>
      </c>
      <c r="T51" s="131">
        <f t="shared" si="8"/>
        <v>0</v>
      </c>
    </row>
    <row r="52" spans="2:20">
      <c r="B52" s="124" t="s">
        <v>33</v>
      </c>
      <c r="C52" s="124" t="s">
        <v>260</v>
      </c>
      <c r="D52" s="44" t="s">
        <v>59</v>
      </c>
      <c r="E52" s="133">
        <v>796.4</v>
      </c>
      <c r="F52" s="133">
        <v>788.9</v>
      </c>
      <c r="G52" s="133">
        <v>862.8</v>
      </c>
      <c r="H52" s="155">
        <f t="shared" si="0"/>
        <v>4.0853106037333164E-2</v>
      </c>
      <c r="J52" s="131">
        <f t="shared" si="14"/>
        <v>0.1644435267396242</v>
      </c>
      <c r="K52" s="131">
        <f t="shared" si="15"/>
        <v>0.15908449284129864</v>
      </c>
      <c r="L52" s="131">
        <f t="shared" si="16"/>
        <v>0.17163318082355281</v>
      </c>
      <c r="M52" s="124"/>
      <c r="N52" s="124"/>
      <c r="O52" s="147">
        <f t="shared" si="9"/>
        <v>-7.5</v>
      </c>
      <c r="P52" s="147">
        <f t="shared" si="10"/>
        <v>73.899999999999977</v>
      </c>
      <c r="S52" s="131">
        <f t="shared" si="7"/>
        <v>-9.4173782019085772E-3</v>
      </c>
      <c r="T52" s="131">
        <f t="shared" si="8"/>
        <v>9.3674736975535522E-2</v>
      </c>
    </row>
    <row r="53" spans="2:20">
      <c r="B53" s="124" t="s">
        <v>404</v>
      </c>
      <c r="C53" s="124" t="s">
        <v>458</v>
      </c>
      <c r="D53" s="44" t="s">
        <v>59</v>
      </c>
      <c r="E53" s="133">
        <v>0</v>
      </c>
      <c r="F53" s="133">
        <v>0</v>
      </c>
      <c r="G53" s="133" t="s">
        <v>15</v>
      </c>
      <c r="H53" s="155"/>
      <c r="J53" s="131">
        <f>E53/$E$55</f>
        <v>0</v>
      </c>
      <c r="K53" s="131">
        <f>F53/$F$55</f>
        <v>0</v>
      </c>
      <c r="L53" s="131"/>
      <c r="M53" s="124"/>
      <c r="N53" s="124"/>
      <c r="O53" s="147">
        <f t="shared" si="9"/>
        <v>0</v>
      </c>
      <c r="P53" s="147"/>
      <c r="S53" s="131"/>
      <c r="T53" s="131"/>
    </row>
    <row r="54" spans="2:20" s="100" customFormat="1">
      <c r="B54" s="100" t="s">
        <v>405</v>
      </c>
      <c r="C54" s="100" t="s">
        <v>459</v>
      </c>
      <c r="D54" s="38" t="s">
        <v>59</v>
      </c>
      <c r="E54" s="134">
        <v>3832</v>
      </c>
      <c r="F54" s="134">
        <v>4101</v>
      </c>
      <c r="G54" s="134">
        <v>4322</v>
      </c>
      <c r="H54" s="156">
        <f t="shared" si="0"/>
        <v>6.2012506364365505E-2</v>
      </c>
      <c r="J54" s="154">
        <f t="shared" ref="J54:J55" si="17">E54/$E$55</f>
        <v>0.79124509601486681</v>
      </c>
      <c r="K54" s="154">
        <f t="shared" ref="K54:K55" si="18">F54/$F$55</f>
        <v>0.82698124621899571</v>
      </c>
      <c r="L54" s="154">
        <f t="shared" ref="L54:L55" si="19">G54/$G$55</f>
        <v>0.85975731052317483</v>
      </c>
      <c r="O54" s="146">
        <f t="shared" si="9"/>
        <v>269</v>
      </c>
      <c r="P54" s="146">
        <f t="shared" si="10"/>
        <v>221</v>
      </c>
      <c r="S54" s="154">
        <f t="shared" si="7"/>
        <v>7.0198329853862207E-2</v>
      </c>
      <c r="T54" s="154">
        <f t="shared" si="8"/>
        <v>5.3889295293830797E-2</v>
      </c>
    </row>
    <row r="55" spans="2:20" s="100" customFormat="1">
      <c r="B55" s="100" t="s">
        <v>34</v>
      </c>
      <c r="C55" s="100" t="s">
        <v>460</v>
      </c>
      <c r="D55" s="38" t="s">
        <v>59</v>
      </c>
      <c r="E55" s="134">
        <v>4843</v>
      </c>
      <c r="F55" s="134">
        <v>4959</v>
      </c>
      <c r="G55" s="134">
        <v>5027</v>
      </c>
      <c r="H55" s="156">
        <f t="shared" si="0"/>
        <v>1.8819404780908711E-2</v>
      </c>
      <c r="J55" s="154">
        <f t="shared" si="17"/>
        <v>1</v>
      </c>
      <c r="K55" s="154">
        <f t="shared" si="18"/>
        <v>1</v>
      </c>
      <c r="L55" s="154">
        <f t="shared" si="19"/>
        <v>1</v>
      </c>
      <c r="O55" s="146">
        <f t="shared" si="9"/>
        <v>116</v>
      </c>
      <c r="P55" s="146">
        <f t="shared" si="10"/>
        <v>68</v>
      </c>
      <c r="S55" s="154">
        <f t="shared" si="7"/>
        <v>2.39520958083832E-2</v>
      </c>
      <c r="T55" s="154">
        <f t="shared" si="8"/>
        <v>1.3712442024601756E-2</v>
      </c>
    </row>
    <row r="56" spans="2:20" s="100" customFormat="1">
      <c r="D56" s="38"/>
      <c r="E56" s="134"/>
      <c r="F56" s="134"/>
      <c r="G56" s="134"/>
      <c r="H56" s="155"/>
      <c r="J56" s="131"/>
      <c r="K56" s="131"/>
      <c r="L56" s="131"/>
      <c r="O56" s="147"/>
      <c r="P56" s="147"/>
      <c r="Q56" s="124"/>
      <c r="R56" s="124"/>
      <c r="S56" s="131"/>
      <c r="T56" s="131"/>
    </row>
    <row r="57" spans="2:20" s="100" customFormat="1">
      <c r="B57" s="100" t="s">
        <v>406</v>
      </c>
      <c r="C57" s="100" t="s">
        <v>461</v>
      </c>
      <c r="D57" s="38"/>
      <c r="E57" s="134"/>
      <c r="F57" s="134"/>
      <c r="G57" s="134"/>
      <c r="H57" s="156"/>
      <c r="J57" s="154"/>
      <c r="K57" s="154"/>
      <c r="L57" s="154"/>
      <c r="O57" s="146"/>
      <c r="P57" s="146"/>
      <c r="S57" s="154"/>
      <c r="T57" s="154"/>
    </row>
    <row r="58" spans="2:20" s="100" customFormat="1">
      <c r="B58" s="100" t="s">
        <v>184</v>
      </c>
      <c r="C58" s="100" t="s">
        <v>505</v>
      </c>
      <c r="D58" s="38"/>
      <c r="E58" s="134"/>
      <c r="F58" s="134"/>
      <c r="G58" s="134"/>
      <c r="H58" s="156"/>
      <c r="J58" s="154"/>
      <c r="K58" s="154"/>
      <c r="L58" s="154"/>
      <c r="O58" s="146"/>
      <c r="P58" s="146"/>
      <c r="S58" s="154"/>
      <c r="T58" s="154"/>
    </row>
    <row r="59" spans="2:20" s="100" customFormat="1">
      <c r="B59" s="100" t="s">
        <v>35</v>
      </c>
      <c r="C59" s="100" t="s">
        <v>273</v>
      </c>
      <c r="D59" s="38"/>
      <c r="E59" s="134"/>
      <c r="F59" s="134"/>
      <c r="G59" s="134"/>
      <c r="H59" s="156"/>
      <c r="J59" s="154"/>
      <c r="K59" s="154"/>
      <c r="L59" s="154"/>
      <c r="O59" s="146"/>
      <c r="P59" s="146"/>
      <c r="S59" s="154"/>
      <c r="T59" s="154"/>
    </row>
    <row r="60" spans="2:20" s="100" customFormat="1">
      <c r="D60" s="38"/>
      <c r="E60" s="134"/>
      <c r="F60" s="134"/>
      <c r="G60" s="134"/>
      <c r="H60" s="155"/>
      <c r="J60" s="131"/>
      <c r="K60" s="131"/>
      <c r="L60" s="131"/>
      <c r="O60" s="147"/>
      <c r="P60" s="147"/>
      <c r="Q60" s="124"/>
      <c r="R60" s="124"/>
      <c r="S60" s="131"/>
      <c r="T60" s="131"/>
    </row>
    <row r="61" spans="2:20">
      <c r="B61" s="124" t="s">
        <v>9</v>
      </c>
      <c r="C61" s="124" t="s">
        <v>379</v>
      </c>
      <c r="D61" s="44" t="s">
        <v>59</v>
      </c>
      <c r="E61" s="133">
        <v>100</v>
      </c>
      <c r="F61" s="133">
        <v>122.5</v>
      </c>
      <c r="G61" s="133">
        <v>122.2</v>
      </c>
      <c r="H61" s="155">
        <f t="shared" si="0"/>
        <v>0.10544108843483824</v>
      </c>
      <c r="J61" s="131">
        <f t="shared" ref="J61:J62" si="20">E61/$E$55</f>
        <v>2.0648358455502787E-2</v>
      </c>
      <c r="K61" s="131">
        <f t="shared" ref="K61:K62" si="21">F61/$F$55</f>
        <v>2.4702561000201653E-2</v>
      </c>
      <c r="L61" s="131">
        <f t="shared" ref="L61:L62" si="22">G61/$G$55</f>
        <v>2.4308732842649693E-2</v>
      </c>
      <c r="M61" s="124"/>
      <c r="N61" s="124"/>
      <c r="O61" s="147">
        <f t="shared" si="9"/>
        <v>22.5</v>
      </c>
      <c r="P61" s="147">
        <f t="shared" si="10"/>
        <v>-0.29999999999999716</v>
      </c>
      <c r="S61" s="131">
        <f t="shared" si="7"/>
        <v>0.22500000000000009</v>
      </c>
      <c r="T61" s="131">
        <f t="shared" si="8"/>
        <v>-2.4489795918367641E-3</v>
      </c>
    </row>
    <row r="62" spans="2:20">
      <c r="B62" s="124" t="s">
        <v>36</v>
      </c>
      <c r="C62" s="124" t="s">
        <v>275</v>
      </c>
      <c r="D62" s="44" t="s">
        <v>59</v>
      </c>
      <c r="E62" s="133">
        <v>508.3</v>
      </c>
      <c r="F62" s="133">
        <v>584.6</v>
      </c>
      <c r="G62" s="133">
        <v>545.4</v>
      </c>
      <c r="H62" s="155">
        <f t="shared" si="0"/>
        <v>3.5851530230798678E-2</v>
      </c>
      <c r="J62" s="131">
        <f t="shared" si="20"/>
        <v>0.10495560602932068</v>
      </c>
      <c r="K62" s="131">
        <f t="shared" si="21"/>
        <v>0.11788667069973785</v>
      </c>
      <c r="L62" s="131">
        <f t="shared" si="22"/>
        <v>0.10849413168888004</v>
      </c>
      <c r="M62" s="124"/>
      <c r="N62" s="124"/>
      <c r="O62" s="147">
        <f t="shared" si="9"/>
        <v>76.300000000000011</v>
      </c>
      <c r="P62" s="147">
        <f t="shared" si="10"/>
        <v>-39.200000000000045</v>
      </c>
      <c r="S62" s="131">
        <f t="shared" si="7"/>
        <v>0.15010820381664369</v>
      </c>
      <c r="T62" s="131">
        <f t="shared" si="8"/>
        <v>-6.7054396168320318E-2</v>
      </c>
    </row>
    <row r="63" spans="2:20">
      <c r="B63" s="124" t="s">
        <v>407</v>
      </c>
      <c r="C63" s="124" t="s">
        <v>462</v>
      </c>
      <c r="D63" s="44" t="s">
        <v>59</v>
      </c>
      <c r="E63" s="133" t="s">
        <v>15</v>
      </c>
      <c r="F63" s="133" t="s">
        <v>15</v>
      </c>
      <c r="G63" s="133" t="s">
        <v>15</v>
      </c>
      <c r="H63" s="155"/>
      <c r="J63" s="131"/>
      <c r="K63" s="131"/>
      <c r="L63" s="131"/>
      <c r="M63" s="124"/>
      <c r="N63" s="124"/>
      <c r="O63" s="147"/>
      <c r="P63" s="147"/>
      <c r="S63" s="131"/>
      <c r="T63" s="131"/>
    </row>
    <row r="64" spans="2:20">
      <c r="B64" s="124" t="s">
        <v>408</v>
      </c>
      <c r="C64" s="124" t="s">
        <v>463</v>
      </c>
      <c r="D64" s="44" t="s">
        <v>59</v>
      </c>
      <c r="E64" s="133" t="s">
        <v>15</v>
      </c>
      <c r="F64" s="133" t="s">
        <v>15</v>
      </c>
      <c r="G64" s="133" t="s">
        <v>15</v>
      </c>
      <c r="H64" s="155"/>
      <c r="J64" s="131"/>
      <c r="K64" s="131"/>
      <c r="L64" s="131"/>
      <c r="M64" s="124"/>
      <c r="N64" s="124"/>
      <c r="O64" s="147"/>
      <c r="P64" s="147"/>
      <c r="S64" s="131"/>
      <c r="T64" s="131"/>
    </row>
    <row r="65" spans="2:20">
      <c r="B65" s="124" t="s">
        <v>409</v>
      </c>
      <c r="C65" s="124" t="s">
        <v>464</v>
      </c>
      <c r="D65" s="44" t="s">
        <v>59</v>
      </c>
      <c r="E65" s="133" t="s">
        <v>15</v>
      </c>
      <c r="F65" s="133" t="s">
        <v>15</v>
      </c>
      <c r="G65" s="133" t="s">
        <v>15</v>
      </c>
      <c r="H65" s="155"/>
      <c r="J65" s="131"/>
      <c r="K65" s="131"/>
      <c r="L65" s="131"/>
      <c r="M65" s="124"/>
      <c r="N65" s="124"/>
      <c r="O65" s="147"/>
      <c r="P65" s="147"/>
      <c r="S65" s="131"/>
      <c r="T65" s="131"/>
    </row>
    <row r="66" spans="2:20">
      <c r="B66" s="124" t="s">
        <v>37</v>
      </c>
      <c r="C66" s="124" t="s">
        <v>465</v>
      </c>
      <c r="D66" s="44" t="s">
        <v>59</v>
      </c>
      <c r="E66" s="133">
        <v>3.8</v>
      </c>
      <c r="F66" s="133">
        <v>3.1</v>
      </c>
      <c r="G66" s="133">
        <v>1</v>
      </c>
      <c r="H66" s="155">
        <f t="shared" si="0"/>
        <v>-0.48701082395742301</v>
      </c>
      <c r="J66" s="131">
        <f t="shared" ref="J66:J69" si="23">E66/$E$55</f>
        <v>7.8463762130910586E-4</v>
      </c>
      <c r="K66" s="131">
        <f t="shared" ref="K66:K69" si="24">F66/$F$55</f>
        <v>6.251260334744908E-4</v>
      </c>
      <c r="L66" s="131">
        <f t="shared" ref="L66:L69" si="25">G66/$G$55</f>
        <v>1.9892580067634773E-4</v>
      </c>
      <c r="M66" s="124"/>
      <c r="N66" s="124"/>
      <c r="O66" s="147">
        <f t="shared" si="9"/>
        <v>-0.69999999999999973</v>
      </c>
      <c r="P66" s="147">
        <f t="shared" si="10"/>
        <v>-2.1</v>
      </c>
      <c r="S66" s="131">
        <f t="shared" si="7"/>
        <v>-0.18421052631578938</v>
      </c>
      <c r="T66" s="131">
        <f t="shared" si="8"/>
        <v>-0.67741935483870974</v>
      </c>
    </row>
    <row r="67" spans="2:20" s="100" customFormat="1">
      <c r="B67" s="100" t="s">
        <v>38</v>
      </c>
      <c r="C67" s="100" t="s">
        <v>466</v>
      </c>
      <c r="D67" s="38" t="s">
        <v>59</v>
      </c>
      <c r="E67" s="134">
        <v>748.9</v>
      </c>
      <c r="F67" s="134">
        <v>864.5</v>
      </c>
      <c r="G67" s="134">
        <v>864.2</v>
      </c>
      <c r="H67" s="156">
        <f t="shared" si="0"/>
        <v>7.4224901997764103E-2</v>
      </c>
      <c r="J67" s="154">
        <f t="shared" si="23"/>
        <v>0.15463555647326038</v>
      </c>
      <c r="K67" s="154">
        <f t="shared" si="24"/>
        <v>0.17432950191570881</v>
      </c>
      <c r="L67" s="154">
        <f t="shared" si="25"/>
        <v>0.17191167694449971</v>
      </c>
      <c r="O67" s="146">
        <f t="shared" si="9"/>
        <v>115.60000000000002</v>
      </c>
      <c r="P67" s="146">
        <f t="shared" si="10"/>
        <v>-0.29999999999995453</v>
      </c>
      <c r="S67" s="154">
        <f t="shared" si="7"/>
        <v>0.15435972760048067</v>
      </c>
      <c r="T67" s="154">
        <f t="shared" si="8"/>
        <v>-3.4702139965292478E-4</v>
      </c>
    </row>
    <row r="68" spans="2:20" s="100" customFormat="1">
      <c r="D68" s="38"/>
      <c r="E68" s="134"/>
      <c r="F68" s="134"/>
      <c r="G68" s="134"/>
      <c r="H68" s="155"/>
      <c r="J68" s="131"/>
      <c r="K68" s="131"/>
      <c r="L68" s="131"/>
      <c r="O68" s="147"/>
      <c r="P68" s="147"/>
      <c r="Q68" s="124"/>
      <c r="R68" s="124"/>
      <c r="S68" s="131"/>
      <c r="T68" s="131"/>
    </row>
    <row r="69" spans="2:20" s="100" customFormat="1">
      <c r="B69" s="100" t="s">
        <v>192</v>
      </c>
      <c r="C69" s="100" t="s">
        <v>278</v>
      </c>
      <c r="D69" s="38"/>
      <c r="E69" s="134"/>
      <c r="F69" s="134"/>
      <c r="G69" s="134"/>
      <c r="H69" s="156"/>
      <c r="J69" s="154">
        <f t="shared" si="23"/>
        <v>0</v>
      </c>
      <c r="K69" s="154">
        <f t="shared" si="24"/>
        <v>0</v>
      </c>
      <c r="L69" s="154">
        <f t="shared" si="25"/>
        <v>0</v>
      </c>
      <c r="O69" s="146"/>
      <c r="P69" s="146"/>
      <c r="S69" s="154"/>
      <c r="T69" s="154"/>
    </row>
    <row r="70" spans="2:20" s="100" customFormat="1">
      <c r="D70" s="38"/>
      <c r="E70" s="134"/>
      <c r="F70" s="134"/>
      <c r="G70" s="134"/>
      <c r="H70" s="155"/>
      <c r="J70" s="131"/>
      <c r="K70" s="131"/>
      <c r="L70" s="131"/>
      <c r="O70" s="147"/>
      <c r="P70" s="147"/>
      <c r="Q70" s="124"/>
      <c r="R70" s="124"/>
      <c r="S70" s="131"/>
      <c r="T70" s="131"/>
    </row>
    <row r="71" spans="2:20">
      <c r="B71" s="124" t="s">
        <v>39</v>
      </c>
      <c r="C71" s="124" t="s">
        <v>467</v>
      </c>
      <c r="D71" s="44" t="s">
        <v>59</v>
      </c>
      <c r="E71" s="133">
        <v>2439</v>
      </c>
      <c r="F71" s="133">
        <v>2434</v>
      </c>
      <c r="G71" s="133">
        <v>2337</v>
      </c>
      <c r="H71" s="155">
        <f t="shared" si="0"/>
        <v>-2.1133521977681591E-2</v>
      </c>
      <c r="J71" s="131">
        <f t="shared" ref="J71:J72" si="26">E71/$E$55</f>
        <v>0.50361346272971297</v>
      </c>
      <c r="K71" s="131">
        <f t="shared" ref="K71:K72" si="27">F71/$F$55</f>
        <v>0.49082476305706796</v>
      </c>
      <c r="L71" s="131">
        <f t="shared" ref="L71:L72" si="28">G71/$G$55</f>
        <v>0.46488959618062464</v>
      </c>
      <c r="M71" s="124"/>
      <c r="N71" s="124"/>
      <c r="O71" s="147">
        <f t="shared" si="9"/>
        <v>-5</v>
      </c>
      <c r="P71" s="147">
        <f t="shared" si="10"/>
        <v>-97</v>
      </c>
      <c r="S71" s="131">
        <f t="shared" si="7"/>
        <v>-2.0500205002049743E-3</v>
      </c>
      <c r="T71" s="131">
        <f t="shared" si="8"/>
        <v>-3.9852095316351699E-2</v>
      </c>
    </row>
    <row r="72" spans="2:20">
      <c r="B72" s="124" t="s">
        <v>410</v>
      </c>
      <c r="C72" s="124" t="s">
        <v>468</v>
      </c>
      <c r="D72" s="44" t="s">
        <v>59</v>
      </c>
      <c r="E72" s="133">
        <v>208.3</v>
      </c>
      <c r="F72" s="133">
        <v>237.3</v>
      </c>
      <c r="G72" s="133">
        <v>249.4</v>
      </c>
      <c r="H72" s="155">
        <f t="shared" si="0"/>
        <v>9.4217332092293438E-2</v>
      </c>
      <c r="J72" s="131">
        <f t="shared" si="26"/>
        <v>4.301053066281231E-2</v>
      </c>
      <c r="K72" s="131">
        <f t="shared" si="27"/>
        <v>4.7852389594676345E-2</v>
      </c>
      <c r="L72" s="131">
        <f t="shared" si="28"/>
        <v>4.9612094688681121E-2</v>
      </c>
      <c r="M72" s="124"/>
      <c r="N72" s="124"/>
      <c r="O72" s="147">
        <f t="shared" si="9"/>
        <v>29</v>
      </c>
      <c r="P72" s="147">
        <f t="shared" si="10"/>
        <v>12.099999999999994</v>
      </c>
      <c r="S72" s="131">
        <f t="shared" si="7"/>
        <v>0.13922227556409017</v>
      </c>
      <c r="T72" s="131">
        <f t="shared" si="8"/>
        <v>5.0990307627475806E-2</v>
      </c>
    </row>
    <row r="73" spans="2:20">
      <c r="B73" s="124" t="s">
        <v>409</v>
      </c>
      <c r="C73" s="124" t="s">
        <v>464</v>
      </c>
      <c r="D73" s="44" t="s">
        <v>59</v>
      </c>
      <c r="E73" s="133" t="s">
        <v>15</v>
      </c>
      <c r="F73" s="133" t="s">
        <v>15</v>
      </c>
      <c r="G73" s="133" t="s">
        <v>15</v>
      </c>
      <c r="H73" s="155"/>
      <c r="J73" s="131"/>
      <c r="K73" s="131"/>
      <c r="L73" s="131"/>
      <c r="M73" s="124"/>
      <c r="N73" s="124"/>
      <c r="O73" s="147"/>
      <c r="P73" s="147"/>
      <c r="S73" s="131"/>
      <c r="T73" s="131"/>
    </row>
    <row r="74" spans="2:20">
      <c r="B74" s="124" t="s">
        <v>411</v>
      </c>
      <c r="C74" s="124" t="s">
        <v>469</v>
      </c>
      <c r="D74" s="44" t="s">
        <v>59</v>
      </c>
      <c r="E74" s="133">
        <v>8.4</v>
      </c>
      <c r="F74" s="133">
        <v>5.6</v>
      </c>
      <c r="G74" s="133">
        <v>4.4000000000000004</v>
      </c>
      <c r="H74" s="155">
        <f t="shared" si="0"/>
        <v>-0.27625313554425412</v>
      </c>
      <c r="J74" s="131">
        <f t="shared" ref="J74:J76" si="29">E74/$E$55</f>
        <v>1.7344621102622342E-3</v>
      </c>
      <c r="K74" s="131">
        <f t="shared" ref="K74:K76" si="30">F74/$F$55</f>
        <v>1.1292599314377898E-3</v>
      </c>
      <c r="L74" s="131">
        <f t="shared" ref="L74:L76" si="31">G74/$G$55</f>
        <v>8.7527352297593001E-4</v>
      </c>
      <c r="M74" s="124"/>
      <c r="N74" s="124"/>
      <c r="O74" s="147">
        <f t="shared" ref="O74:O85" si="32">F74-E74</f>
        <v>-2.8000000000000007</v>
      </c>
      <c r="P74" s="147">
        <f t="shared" ref="P74:P85" si="33">G74-F74</f>
        <v>-1.1999999999999993</v>
      </c>
      <c r="S74" s="131">
        <f t="shared" si="7"/>
        <v>-0.33333333333333337</v>
      </c>
      <c r="T74" s="131">
        <f t="shared" si="8"/>
        <v>-0.21428571428571419</v>
      </c>
    </row>
    <row r="75" spans="2:20">
      <c r="B75" s="124" t="s">
        <v>412</v>
      </c>
      <c r="C75" s="124" t="s">
        <v>470</v>
      </c>
      <c r="D75" s="44" t="s">
        <v>59</v>
      </c>
      <c r="E75" s="133">
        <v>2854</v>
      </c>
      <c r="F75" s="133">
        <v>2839</v>
      </c>
      <c r="G75" s="133">
        <v>2826</v>
      </c>
      <c r="H75" s="155">
        <f t="shared" si="0"/>
        <v>-4.9174867736133665E-3</v>
      </c>
      <c r="J75" s="131">
        <f t="shared" si="29"/>
        <v>0.58930415032004957</v>
      </c>
      <c r="K75" s="131">
        <f t="shared" si="30"/>
        <v>0.57249445452712244</v>
      </c>
      <c r="L75" s="131">
        <f t="shared" si="31"/>
        <v>0.56216431271135869</v>
      </c>
      <c r="M75" s="124"/>
      <c r="N75" s="124"/>
      <c r="O75" s="147">
        <f t="shared" si="32"/>
        <v>-15</v>
      </c>
      <c r="P75" s="147">
        <f t="shared" si="33"/>
        <v>-13</v>
      </c>
      <c r="S75" s="131">
        <f t="shared" si="7"/>
        <v>-5.2557813594954483E-3</v>
      </c>
      <c r="T75" s="131">
        <f t="shared" si="8"/>
        <v>-4.5790771398379615E-3</v>
      </c>
    </row>
    <row r="76" spans="2:20" s="100" customFormat="1">
      <c r="B76" s="100" t="s">
        <v>40</v>
      </c>
      <c r="C76" s="100" t="s">
        <v>471</v>
      </c>
      <c r="D76" s="38" t="s">
        <v>59</v>
      </c>
      <c r="E76" s="134">
        <v>3603</v>
      </c>
      <c r="F76" s="134">
        <v>3704</v>
      </c>
      <c r="G76" s="134">
        <v>3690</v>
      </c>
      <c r="H76" s="156">
        <f t="shared" si="0"/>
        <v>1.2001257186082581E-2</v>
      </c>
      <c r="J76" s="154">
        <f t="shared" si="29"/>
        <v>0.7439603551517654</v>
      </c>
      <c r="K76" s="154">
        <f t="shared" si="30"/>
        <v>0.74692478322242384</v>
      </c>
      <c r="L76" s="154">
        <f t="shared" si="31"/>
        <v>0.73403620449572304</v>
      </c>
      <c r="O76" s="146">
        <f t="shared" si="32"/>
        <v>101</v>
      </c>
      <c r="P76" s="146">
        <f t="shared" si="33"/>
        <v>-14</v>
      </c>
      <c r="S76" s="154">
        <f t="shared" si="7"/>
        <v>2.8032195392728276E-2</v>
      </c>
      <c r="T76" s="154">
        <f t="shared" si="8"/>
        <v>-3.7796976241900593E-3</v>
      </c>
    </row>
    <row r="77" spans="2:20" s="100" customFormat="1">
      <c r="B77" s="100" t="s">
        <v>195</v>
      </c>
      <c r="D77" s="38"/>
      <c r="E77" s="134">
        <f>E55-E76</f>
        <v>1240</v>
      </c>
      <c r="F77" s="134">
        <f t="shared" ref="F77:G77" si="34">F55-F76</f>
        <v>1255</v>
      </c>
      <c r="G77" s="134">
        <f t="shared" si="34"/>
        <v>1337</v>
      </c>
      <c r="H77" s="156">
        <f t="shared" si="0"/>
        <v>3.8376524412803148E-2</v>
      </c>
      <c r="J77" s="154">
        <f t="shared" ref="J77" si="35">E77/$E$55</f>
        <v>0.25603964484823455</v>
      </c>
      <c r="K77" s="154">
        <f t="shared" ref="K77" si="36">F77/$F$55</f>
        <v>0.25307521677757611</v>
      </c>
      <c r="L77" s="154">
        <f t="shared" ref="L77" si="37">G77/$G$55</f>
        <v>0.2659637955042769</v>
      </c>
      <c r="O77" s="146">
        <f t="shared" ref="O77" si="38">F77-E77</f>
        <v>15</v>
      </c>
      <c r="P77" s="146">
        <f t="shared" ref="P77" si="39">G77-F77</f>
        <v>82</v>
      </c>
      <c r="S77" s="154">
        <f t="shared" ref="S77" si="40">F77/E77-1</f>
        <v>1.2096774193548487E-2</v>
      </c>
      <c r="T77" s="154">
        <f t="shared" ref="T77" si="41">G77/F77-1</f>
        <v>6.533864541832668E-2</v>
      </c>
    </row>
    <row r="78" spans="2:20" s="100" customFormat="1">
      <c r="D78" s="38"/>
      <c r="E78" s="134"/>
      <c r="F78" s="134"/>
      <c r="G78" s="134"/>
      <c r="H78" s="155"/>
      <c r="J78" s="131"/>
      <c r="K78" s="131"/>
      <c r="L78" s="131"/>
      <c r="O78" s="147"/>
      <c r="P78" s="147"/>
      <c r="Q78" s="124"/>
      <c r="R78" s="124"/>
      <c r="S78" s="131"/>
      <c r="T78" s="131"/>
    </row>
    <row r="79" spans="2:20" s="100" customFormat="1">
      <c r="B79" s="100" t="s">
        <v>41</v>
      </c>
      <c r="C79" s="100" t="s">
        <v>285</v>
      </c>
      <c r="D79" s="38"/>
      <c r="E79" s="134"/>
      <c r="F79" s="134"/>
      <c r="G79" s="134"/>
      <c r="H79" s="156"/>
      <c r="J79" s="154"/>
      <c r="K79" s="154"/>
      <c r="L79" s="154"/>
      <c r="O79" s="146"/>
      <c r="P79" s="146"/>
      <c r="S79" s="154"/>
      <c r="T79" s="154"/>
    </row>
    <row r="80" spans="2:20" s="100" customFormat="1">
      <c r="D80" s="38"/>
      <c r="E80" s="134"/>
      <c r="F80" s="134"/>
      <c r="G80" s="134"/>
      <c r="H80" s="156"/>
      <c r="J80" s="131"/>
      <c r="K80" s="131"/>
      <c r="L80" s="131"/>
      <c r="O80" s="147"/>
      <c r="P80" s="147"/>
      <c r="Q80" s="124"/>
      <c r="R80" s="124"/>
      <c r="S80" s="131"/>
      <c r="T80" s="131"/>
    </row>
    <row r="81" spans="2:23">
      <c r="B81" s="124" t="s">
        <v>42</v>
      </c>
      <c r="C81" s="124" t="s">
        <v>286</v>
      </c>
      <c r="D81" s="44" t="s">
        <v>59</v>
      </c>
      <c r="E81" s="133">
        <v>300</v>
      </c>
      <c r="F81" s="133">
        <v>300</v>
      </c>
      <c r="G81" s="133">
        <v>300</v>
      </c>
      <c r="H81" s="155">
        <f t="shared" si="0"/>
        <v>0</v>
      </c>
      <c r="J81" s="131">
        <f t="shared" ref="J81:J82" si="42">E81/$E$55</f>
        <v>6.1945075366508361E-2</v>
      </c>
      <c r="K81" s="131">
        <f t="shared" ref="K81:K82" si="43">F81/$F$55</f>
        <v>6.0496067755595885E-2</v>
      </c>
      <c r="L81" s="131">
        <f t="shared" ref="L81:L82" si="44">G81/$G$55</f>
        <v>5.9677740202904318E-2</v>
      </c>
      <c r="M81" s="124"/>
      <c r="N81" s="124"/>
      <c r="O81" s="147">
        <f t="shared" si="32"/>
        <v>0</v>
      </c>
      <c r="P81" s="147">
        <f t="shared" si="33"/>
        <v>0</v>
      </c>
      <c r="S81" s="131">
        <f t="shared" si="7"/>
        <v>0</v>
      </c>
      <c r="T81" s="131">
        <f t="shared" si="8"/>
        <v>0</v>
      </c>
      <c r="U81" s="171"/>
      <c r="V81" s="171"/>
      <c r="W81" s="171"/>
    </row>
    <row r="82" spans="2:23">
      <c r="B82" s="124" t="s">
        <v>43</v>
      </c>
      <c r="C82" s="124" t="s">
        <v>472</v>
      </c>
      <c r="D82" s="44" t="s">
        <v>59</v>
      </c>
      <c r="E82" s="133">
        <v>477.2</v>
      </c>
      <c r="F82" s="133">
        <v>417</v>
      </c>
      <c r="G82" s="133">
        <v>461</v>
      </c>
      <c r="H82" s="155">
        <f t="shared" si="0"/>
        <v>-1.7120572082224728E-2</v>
      </c>
      <c r="J82" s="131">
        <f t="shared" si="42"/>
        <v>9.8533966549659305E-2</v>
      </c>
      <c r="K82" s="131">
        <f t="shared" si="43"/>
        <v>8.4089534180278286E-2</v>
      </c>
      <c r="L82" s="131">
        <f t="shared" si="44"/>
        <v>9.1704794111796301E-2</v>
      </c>
      <c r="M82" s="124"/>
      <c r="N82" s="124"/>
      <c r="O82" s="147">
        <f t="shared" si="32"/>
        <v>-60.199999999999989</v>
      </c>
      <c r="P82" s="147">
        <f t="shared" si="33"/>
        <v>44</v>
      </c>
      <c r="S82" s="131">
        <f t="shared" si="7"/>
        <v>-0.12615255658005031</v>
      </c>
      <c r="T82" s="131">
        <f t="shared" si="8"/>
        <v>0.10551558752997603</v>
      </c>
      <c r="U82" s="171"/>
      <c r="V82" s="171"/>
      <c r="W82" s="171"/>
    </row>
    <row r="83" spans="2:23">
      <c r="B83" s="124" t="s">
        <v>413</v>
      </c>
      <c r="C83" s="124" t="s">
        <v>473</v>
      </c>
      <c r="D83" s="44" t="s">
        <v>59</v>
      </c>
      <c r="E83" s="133" t="s">
        <v>15</v>
      </c>
      <c r="F83" s="133" t="s">
        <v>15</v>
      </c>
      <c r="G83" s="133" t="s">
        <v>15</v>
      </c>
      <c r="H83" s="155"/>
      <c r="J83" s="131"/>
      <c r="K83" s="131"/>
      <c r="L83" s="131"/>
      <c r="M83" s="124"/>
      <c r="N83" s="124"/>
      <c r="O83" s="147"/>
      <c r="P83" s="147"/>
      <c r="S83" s="131"/>
      <c r="T83" s="131"/>
      <c r="U83" s="171"/>
      <c r="V83" s="171"/>
      <c r="W83" s="171"/>
    </row>
    <row r="84" spans="2:23" s="100" customFormat="1">
      <c r="B84" s="100" t="s">
        <v>414</v>
      </c>
      <c r="C84" s="100" t="s">
        <v>474</v>
      </c>
      <c r="D84" s="38" t="s">
        <v>59</v>
      </c>
      <c r="E84" s="134">
        <v>1239</v>
      </c>
      <c r="F84" s="134">
        <v>1254</v>
      </c>
      <c r="G84" s="134">
        <v>1336</v>
      </c>
      <c r="H84" s="156">
        <f t="shared" ref="H84" si="45">(G84/E84)^(1/2)-1</f>
        <v>3.840692538894519E-2</v>
      </c>
      <c r="J84" s="154">
        <f t="shared" ref="J84:J85" si="46">E84/$E$55</f>
        <v>0.25583316126367955</v>
      </c>
      <c r="K84" s="154">
        <f t="shared" ref="K84:K85" si="47">F84/$F$55</f>
        <v>0.25287356321839083</v>
      </c>
      <c r="L84" s="154">
        <f t="shared" ref="L84:L85" si="48">G84/$G$55</f>
        <v>0.26576486970360058</v>
      </c>
      <c r="O84" s="146">
        <f t="shared" si="32"/>
        <v>15</v>
      </c>
      <c r="P84" s="146">
        <f t="shared" si="33"/>
        <v>82</v>
      </c>
      <c r="S84" s="154">
        <f t="shared" si="7"/>
        <v>1.2106537530266248E-2</v>
      </c>
      <c r="T84" s="154">
        <f t="shared" si="8"/>
        <v>6.5390749601275999E-2</v>
      </c>
      <c r="U84" s="171"/>
      <c r="V84" s="171"/>
      <c r="W84" s="171"/>
    </row>
    <row r="85" spans="2:23" s="100" customFormat="1">
      <c r="B85" s="100" t="s">
        <v>415</v>
      </c>
      <c r="C85" s="100" t="s">
        <v>475</v>
      </c>
      <c r="D85" s="38" t="s">
        <v>59</v>
      </c>
      <c r="E85" s="134">
        <v>4843</v>
      </c>
      <c r="F85" s="134">
        <v>4959</v>
      </c>
      <c r="G85" s="134">
        <v>5027</v>
      </c>
      <c r="H85" s="156">
        <f>(G85/E85)^(1/2)-1</f>
        <v>1.8819404780908711E-2</v>
      </c>
      <c r="J85" s="154">
        <f t="shared" si="46"/>
        <v>1</v>
      </c>
      <c r="K85" s="154">
        <f t="shared" si="47"/>
        <v>1</v>
      </c>
      <c r="L85" s="154">
        <f t="shared" si="48"/>
        <v>1</v>
      </c>
      <c r="O85" s="146">
        <f t="shared" si="32"/>
        <v>116</v>
      </c>
      <c r="P85" s="146">
        <f t="shared" si="33"/>
        <v>68</v>
      </c>
      <c r="S85" s="154">
        <f t="shared" si="7"/>
        <v>2.39520958083832E-2</v>
      </c>
      <c r="T85" s="154">
        <f t="shared" si="8"/>
        <v>1.3712442024601756E-2</v>
      </c>
      <c r="U85" s="171"/>
      <c r="V85" s="171"/>
      <c r="W85" s="171"/>
    </row>
    <row r="86" spans="2:23">
      <c r="D86" s="44"/>
      <c r="H86" s="46"/>
      <c r="J86" s="131"/>
      <c r="K86" s="131"/>
      <c r="L86" s="131"/>
      <c r="M86" s="124"/>
      <c r="N86" s="124"/>
      <c r="S86" s="157"/>
      <c r="T86" s="157"/>
      <c r="U86" s="171"/>
      <c r="V86" s="171"/>
      <c r="W86" s="171"/>
    </row>
    <row r="87" spans="2:23" s="2" customFormat="1">
      <c r="B87" s="10" t="s">
        <v>44</v>
      </c>
      <c r="C87" s="11"/>
      <c r="D87" s="12"/>
      <c r="E87" s="12"/>
      <c r="F87" s="12"/>
      <c r="G87" s="13"/>
      <c r="H87" s="14"/>
      <c r="I87" s="14"/>
      <c r="J87" s="14"/>
      <c r="K87" s="14"/>
      <c r="L87" s="14"/>
      <c r="M87" s="14"/>
      <c r="N87" s="14"/>
      <c r="O87" s="14"/>
      <c r="P87" s="14"/>
      <c r="Q87" s="14"/>
      <c r="R87" s="14"/>
      <c r="S87" s="158"/>
      <c r="T87" s="158"/>
      <c r="U87" s="171"/>
      <c r="V87" s="171"/>
      <c r="W87" s="171"/>
    </row>
    <row r="88" spans="2:23" s="100" customFormat="1">
      <c r="B88" s="100" t="s">
        <v>416</v>
      </c>
      <c r="C88" s="100" t="s">
        <v>476</v>
      </c>
      <c r="D88" s="38" t="s">
        <v>59</v>
      </c>
      <c r="E88" s="134"/>
      <c r="F88" s="134"/>
      <c r="G88" s="134"/>
      <c r="H88" s="46"/>
      <c r="J88" s="131"/>
      <c r="K88" s="131"/>
      <c r="L88" s="131"/>
      <c r="S88" s="159"/>
      <c r="T88" s="159"/>
      <c r="U88" s="171"/>
      <c r="V88" s="171"/>
      <c r="W88" s="171"/>
    </row>
    <row r="89" spans="2:23" s="100" customFormat="1">
      <c r="D89" s="38"/>
      <c r="E89" s="134"/>
      <c r="F89" s="134"/>
      <c r="G89" s="134"/>
      <c r="H89" s="46"/>
      <c r="J89" s="131"/>
      <c r="K89" s="131"/>
      <c r="L89" s="131"/>
      <c r="S89" s="159"/>
      <c r="T89" s="159"/>
      <c r="U89" s="171"/>
      <c r="V89" s="171"/>
      <c r="W89" s="171"/>
    </row>
    <row r="90" spans="2:23">
      <c r="B90" s="124" t="s">
        <v>23</v>
      </c>
      <c r="C90" s="124" t="s">
        <v>391</v>
      </c>
      <c r="D90" s="44" t="s">
        <v>59</v>
      </c>
      <c r="E90" s="133">
        <v>242.8</v>
      </c>
      <c r="F90" s="133">
        <v>181.7</v>
      </c>
      <c r="G90" s="133">
        <v>124.2</v>
      </c>
      <c r="H90" s="46"/>
      <c r="J90" s="131"/>
      <c r="K90" s="131"/>
      <c r="L90" s="131"/>
      <c r="M90" s="124"/>
      <c r="N90" s="124"/>
      <c r="O90" s="147">
        <f>F90-E90</f>
        <v>-61.100000000000023</v>
      </c>
      <c r="P90" s="147">
        <f>G90-F90</f>
        <v>-57.499999999999986</v>
      </c>
      <c r="S90" s="131">
        <f>F90/E90-1</f>
        <v>-0.2516474464579902</v>
      </c>
      <c r="T90" s="131">
        <f>G90/F90-1</f>
        <v>-0.31645569620253156</v>
      </c>
      <c r="U90" s="171"/>
      <c r="V90" s="171"/>
      <c r="W90" s="171"/>
    </row>
    <row r="91" spans="2:23">
      <c r="B91" s="124" t="s">
        <v>417</v>
      </c>
      <c r="C91" s="124" t="s">
        <v>477</v>
      </c>
      <c r="D91" s="44" t="s">
        <v>59</v>
      </c>
      <c r="E91" s="133">
        <v>349.4</v>
      </c>
      <c r="F91" s="133">
        <v>406.7</v>
      </c>
      <c r="G91" s="133">
        <v>468.3</v>
      </c>
      <c r="H91" s="46"/>
      <c r="J91" s="131"/>
      <c r="K91" s="131"/>
      <c r="L91" s="131"/>
      <c r="M91" s="124"/>
      <c r="N91" s="124"/>
      <c r="O91" s="147">
        <f t="shared" ref="O91:O128" si="49">F91-E91</f>
        <v>57.300000000000011</v>
      </c>
      <c r="P91" s="147">
        <f t="shared" ref="P91:P128" si="50">G91-F91</f>
        <v>61.600000000000023</v>
      </c>
      <c r="S91" s="131">
        <f t="shared" ref="S91:S128" si="51">F91/E91-1</f>
        <v>0.16399542072123641</v>
      </c>
      <c r="T91" s="131">
        <f t="shared" ref="T91:T128" si="52">G91/F91-1</f>
        <v>0.15146299483648895</v>
      </c>
    </row>
    <row r="92" spans="2:23">
      <c r="B92" s="124" t="s">
        <v>418</v>
      </c>
      <c r="C92" s="124" t="s">
        <v>478</v>
      </c>
      <c r="D92" s="44" t="s">
        <v>59</v>
      </c>
      <c r="E92" s="133" t="s">
        <v>15</v>
      </c>
      <c r="F92" s="133" t="s">
        <v>15</v>
      </c>
      <c r="G92" s="133" t="s">
        <v>15</v>
      </c>
      <c r="H92" s="46"/>
      <c r="J92" s="131"/>
      <c r="K92" s="131"/>
      <c r="L92" s="131"/>
      <c r="M92" s="124"/>
      <c r="N92" s="124"/>
      <c r="O92" s="147"/>
      <c r="P92" s="147"/>
      <c r="S92" s="131"/>
      <c r="T92" s="131"/>
    </row>
    <row r="93" spans="2:23">
      <c r="B93" s="124" t="s">
        <v>419</v>
      </c>
      <c r="C93" s="124" t="s">
        <v>479</v>
      </c>
      <c r="D93" s="44" t="s">
        <v>59</v>
      </c>
      <c r="E93" s="133">
        <v>15.8</v>
      </c>
      <c r="F93" s="133" t="s">
        <v>15</v>
      </c>
      <c r="G93" s="133" t="s">
        <v>15</v>
      </c>
      <c r="H93" s="46"/>
      <c r="J93" s="131"/>
      <c r="K93" s="131"/>
      <c r="L93" s="131"/>
      <c r="M93" s="124"/>
      <c r="N93" s="124"/>
      <c r="O93" s="147"/>
      <c r="P93" s="147"/>
      <c r="S93" s="131"/>
      <c r="T93" s="131"/>
    </row>
    <row r="94" spans="2:23">
      <c r="B94" s="124" t="s">
        <v>420</v>
      </c>
      <c r="C94" s="124" t="s">
        <v>480</v>
      </c>
      <c r="D94" s="44" t="s">
        <v>59</v>
      </c>
      <c r="E94" s="133">
        <v>-3.7</v>
      </c>
      <c r="F94" s="133">
        <v>23.1</v>
      </c>
      <c r="G94" s="133">
        <v>-61.6</v>
      </c>
      <c r="H94" s="46"/>
      <c r="J94" s="131"/>
      <c r="K94" s="131"/>
      <c r="L94" s="131"/>
      <c r="M94" s="124"/>
      <c r="N94" s="124"/>
      <c r="O94" s="147">
        <f t="shared" si="49"/>
        <v>26.8</v>
      </c>
      <c r="P94" s="147">
        <f t="shared" si="50"/>
        <v>-84.7</v>
      </c>
      <c r="S94" s="131">
        <f t="shared" si="51"/>
        <v>-7.243243243243243</v>
      </c>
      <c r="T94" s="131">
        <f t="shared" si="52"/>
        <v>-3.6666666666666665</v>
      </c>
    </row>
    <row r="95" spans="2:23">
      <c r="B95" s="124" t="s">
        <v>421</v>
      </c>
      <c r="C95" s="124" t="s">
        <v>481</v>
      </c>
      <c r="D95" s="44" t="s">
        <v>59</v>
      </c>
      <c r="E95" s="133" t="s">
        <v>15</v>
      </c>
      <c r="F95" s="133" t="s">
        <v>15</v>
      </c>
      <c r="G95" s="133" t="s">
        <v>15</v>
      </c>
      <c r="H95" s="46"/>
      <c r="J95" s="131"/>
      <c r="K95" s="131"/>
      <c r="L95" s="131"/>
      <c r="M95" s="124"/>
      <c r="N95" s="124"/>
      <c r="O95" s="147"/>
      <c r="P95" s="147"/>
      <c r="S95" s="131"/>
      <c r="T95" s="131"/>
    </row>
    <row r="96" spans="2:23">
      <c r="B96" s="124" t="s">
        <v>29</v>
      </c>
      <c r="C96" s="124" t="s">
        <v>450</v>
      </c>
      <c r="D96" s="44" t="s">
        <v>59</v>
      </c>
      <c r="E96" s="133">
        <v>-9.3000000000000007</v>
      </c>
      <c r="F96" s="133">
        <v>400</v>
      </c>
      <c r="G96" s="133">
        <v>-16.8</v>
      </c>
      <c r="H96" s="46"/>
      <c r="J96" s="131"/>
      <c r="K96" s="131"/>
      <c r="L96" s="131"/>
      <c r="M96" s="124"/>
      <c r="N96" s="124"/>
      <c r="O96" s="147">
        <f t="shared" si="49"/>
        <v>409.3</v>
      </c>
      <c r="P96" s="147">
        <f t="shared" si="50"/>
        <v>-416.8</v>
      </c>
      <c r="S96" s="131">
        <f t="shared" si="51"/>
        <v>-44.01075268817204</v>
      </c>
      <c r="T96" s="131">
        <f t="shared" si="52"/>
        <v>-1.042</v>
      </c>
    </row>
    <row r="97" spans="2:20">
      <c r="B97" s="124" t="s">
        <v>36</v>
      </c>
      <c r="C97" s="124" t="s">
        <v>275</v>
      </c>
      <c r="D97" s="44" t="s">
        <v>59</v>
      </c>
      <c r="E97" s="133" t="s">
        <v>15</v>
      </c>
      <c r="F97" s="133" t="s">
        <v>15</v>
      </c>
      <c r="G97" s="133" t="s">
        <v>15</v>
      </c>
      <c r="H97" s="46"/>
      <c r="J97" s="131"/>
      <c r="K97" s="131"/>
      <c r="L97" s="131"/>
      <c r="M97" s="124"/>
      <c r="N97" s="124"/>
      <c r="O97" s="147"/>
      <c r="P97" s="147"/>
      <c r="S97" s="131"/>
      <c r="T97" s="131"/>
    </row>
    <row r="98" spans="2:20">
      <c r="B98" s="124" t="s">
        <v>422</v>
      </c>
      <c r="C98" s="124" t="s">
        <v>482</v>
      </c>
      <c r="D98" s="44" t="s">
        <v>59</v>
      </c>
      <c r="E98" s="133">
        <v>358</v>
      </c>
      <c r="F98" s="133">
        <v>161.4</v>
      </c>
      <c r="G98" s="133">
        <v>131</v>
      </c>
      <c r="H98" s="46"/>
      <c r="J98" s="131"/>
      <c r="K98" s="131"/>
      <c r="L98" s="131"/>
      <c r="M98" s="124"/>
      <c r="N98" s="124"/>
      <c r="O98" s="147">
        <f t="shared" si="49"/>
        <v>-196.6</v>
      </c>
      <c r="P98" s="147">
        <f t="shared" si="50"/>
        <v>-30.400000000000006</v>
      </c>
      <c r="S98" s="131">
        <f t="shared" si="51"/>
        <v>-0.54916201117318431</v>
      </c>
      <c r="T98" s="131">
        <f t="shared" si="52"/>
        <v>-0.18835192069392814</v>
      </c>
    </row>
    <row r="99" spans="2:20">
      <c r="B99" s="124" t="s">
        <v>423</v>
      </c>
      <c r="C99" s="124" t="s">
        <v>483</v>
      </c>
      <c r="D99" s="44" t="s">
        <v>59</v>
      </c>
      <c r="E99" s="133">
        <v>119.1</v>
      </c>
      <c r="F99" s="133">
        <v>99.4</v>
      </c>
      <c r="G99" s="133">
        <v>97.6</v>
      </c>
      <c r="H99" s="46"/>
      <c r="J99" s="131"/>
      <c r="K99" s="131"/>
      <c r="L99" s="131"/>
      <c r="M99" s="124"/>
      <c r="N99" s="124"/>
      <c r="O99" s="147">
        <f t="shared" si="49"/>
        <v>-19.699999999999989</v>
      </c>
      <c r="P99" s="147">
        <f t="shared" si="50"/>
        <v>-1.8000000000000114</v>
      </c>
      <c r="S99" s="131">
        <f t="shared" si="51"/>
        <v>-0.16540722082283787</v>
      </c>
      <c r="T99" s="131">
        <f t="shared" si="52"/>
        <v>-1.8108651911468931E-2</v>
      </c>
    </row>
    <row r="100" spans="2:20" s="100" customFormat="1">
      <c r="B100" s="100" t="s">
        <v>424</v>
      </c>
      <c r="C100" s="100" t="s">
        <v>484</v>
      </c>
      <c r="D100" s="38" t="s">
        <v>59</v>
      </c>
      <c r="E100" s="134">
        <v>770.9</v>
      </c>
      <c r="F100" s="134">
        <v>760.1</v>
      </c>
      <c r="G100" s="134">
        <v>721.7</v>
      </c>
      <c r="H100" s="46"/>
      <c r="J100" s="131"/>
      <c r="K100" s="131"/>
      <c r="L100" s="131"/>
      <c r="O100" s="146">
        <f t="shared" si="49"/>
        <v>-10.799999999999955</v>
      </c>
      <c r="P100" s="146">
        <f t="shared" si="50"/>
        <v>-38.399999999999977</v>
      </c>
      <c r="S100" s="154">
        <f t="shared" si="51"/>
        <v>-1.400959916980149E-2</v>
      </c>
      <c r="T100" s="154">
        <f t="shared" si="52"/>
        <v>-5.0519668464675704E-2</v>
      </c>
    </row>
    <row r="101" spans="2:20" s="100" customFormat="1">
      <c r="D101" s="38"/>
      <c r="E101" s="134"/>
      <c r="F101" s="134"/>
      <c r="G101" s="134"/>
      <c r="H101" s="46"/>
      <c r="J101" s="131"/>
      <c r="K101" s="131"/>
      <c r="L101" s="131"/>
      <c r="O101" s="146"/>
      <c r="P101" s="146"/>
      <c r="S101" s="154"/>
      <c r="T101" s="154"/>
    </row>
    <row r="102" spans="2:20" s="100" customFormat="1">
      <c r="B102" s="100" t="s">
        <v>425</v>
      </c>
      <c r="C102" s="100" t="s">
        <v>485</v>
      </c>
      <c r="D102" s="38" t="s">
        <v>59</v>
      </c>
      <c r="E102" s="134"/>
      <c r="F102" s="134"/>
      <c r="G102" s="134"/>
      <c r="H102" s="46"/>
      <c r="J102" s="131"/>
      <c r="K102" s="131"/>
      <c r="L102" s="131"/>
      <c r="O102" s="146"/>
      <c r="P102" s="146"/>
      <c r="S102" s="154"/>
      <c r="T102" s="154"/>
    </row>
    <row r="103" spans="2:20" s="100" customFormat="1">
      <c r="D103" s="38"/>
      <c r="E103" s="134"/>
      <c r="F103" s="134"/>
      <c r="G103" s="134"/>
      <c r="H103" s="46"/>
      <c r="J103" s="131"/>
      <c r="K103" s="131"/>
      <c r="L103" s="131"/>
      <c r="O103" s="146"/>
      <c r="P103" s="146"/>
      <c r="S103" s="154"/>
      <c r="T103" s="154"/>
    </row>
    <row r="104" spans="2:20">
      <c r="B104" s="124" t="s">
        <v>426</v>
      </c>
      <c r="C104" s="124" t="s">
        <v>486</v>
      </c>
      <c r="D104" s="44" t="s">
        <v>59</v>
      </c>
      <c r="E104" s="133">
        <v>-412.9</v>
      </c>
      <c r="F104" s="133">
        <v>-598.70000000000005</v>
      </c>
      <c r="G104" s="133">
        <v>-590.70000000000005</v>
      </c>
      <c r="H104" s="46"/>
      <c r="J104" s="131"/>
      <c r="K104" s="131"/>
      <c r="L104" s="131"/>
      <c r="M104" s="124"/>
      <c r="N104" s="124"/>
      <c r="O104" s="147">
        <f t="shared" si="49"/>
        <v>-185.80000000000007</v>
      </c>
      <c r="P104" s="147">
        <f t="shared" si="50"/>
        <v>8</v>
      </c>
      <c r="S104" s="131">
        <f t="shared" si="51"/>
        <v>0.4499878905303949</v>
      </c>
      <c r="T104" s="131">
        <f t="shared" si="52"/>
        <v>-1.3362284950726555E-2</v>
      </c>
    </row>
    <row r="105" spans="2:20">
      <c r="B105" s="124" t="s">
        <v>427</v>
      </c>
      <c r="C105" s="124" t="s">
        <v>487</v>
      </c>
      <c r="D105" s="44" t="s">
        <v>59</v>
      </c>
      <c r="E105" s="133" t="s">
        <v>15</v>
      </c>
      <c r="F105" s="133" t="s">
        <v>15</v>
      </c>
      <c r="G105" s="133" t="s">
        <v>15</v>
      </c>
      <c r="H105" s="46"/>
      <c r="J105" s="131"/>
      <c r="K105" s="131"/>
      <c r="L105" s="131"/>
      <c r="M105" s="124"/>
      <c r="N105" s="124"/>
      <c r="O105" s="147"/>
      <c r="P105" s="147"/>
      <c r="S105" s="131"/>
      <c r="T105" s="131"/>
    </row>
    <row r="106" spans="2:20">
      <c r="B106" s="124" t="s">
        <v>428</v>
      </c>
      <c r="C106" s="124" t="s">
        <v>488</v>
      </c>
      <c r="D106" s="44" t="s">
        <v>59</v>
      </c>
      <c r="E106" s="133">
        <v>-395</v>
      </c>
      <c r="F106" s="133">
        <v>-1.1000000000000001</v>
      </c>
      <c r="G106" s="133">
        <v>-263.2</v>
      </c>
      <c r="H106" s="46"/>
      <c r="J106" s="131"/>
      <c r="K106" s="131"/>
      <c r="L106" s="131"/>
      <c r="M106" s="124"/>
      <c r="N106" s="124"/>
      <c r="O106" s="147">
        <f t="shared" si="49"/>
        <v>393.9</v>
      </c>
      <c r="P106" s="147">
        <f t="shared" si="50"/>
        <v>-262.09999999999997</v>
      </c>
      <c r="S106" s="131">
        <f t="shared" si="51"/>
        <v>-0.99721518987341773</v>
      </c>
      <c r="T106" s="131">
        <f t="shared" si="52"/>
        <v>238.27272727272725</v>
      </c>
    </row>
    <row r="107" spans="2:20">
      <c r="B107" s="124" t="s">
        <v>429</v>
      </c>
      <c r="C107" s="124" t="s">
        <v>489</v>
      </c>
      <c r="D107" s="44" t="s">
        <v>59</v>
      </c>
      <c r="E107" s="133" t="s">
        <v>15</v>
      </c>
      <c r="F107" s="133">
        <v>53.1</v>
      </c>
      <c r="G107" s="133">
        <v>459.5</v>
      </c>
      <c r="H107" s="46"/>
      <c r="J107" s="131"/>
      <c r="K107" s="131"/>
      <c r="L107" s="131"/>
      <c r="M107" s="124"/>
      <c r="N107" s="124"/>
      <c r="O107" s="147"/>
      <c r="P107" s="147">
        <f t="shared" si="50"/>
        <v>406.4</v>
      </c>
      <c r="S107" s="131"/>
      <c r="T107" s="131">
        <f t="shared" si="52"/>
        <v>7.6534839924670433</v>
      </c>
    </row>
    <row r="108" spans="2:20">
      <c r="B108" s="124" t="s">
        <v>430</v>
      </c>
      <c r="C108" s="124" t="s">
        <v>490</v>
      </c>
      <c r="D108" s="44" t="s">
        <v>59</v>
      </c>
      <c r="E108" s="133">
        <v>-396.3</v>
      </c>
      <c r="F108" s="133">
        <v>49.9</v>
      </c>
      <c r="G108" s="133" t="s">
        <v>15</v>
      </c>
      <c r="H108" s="46"/>
      <c r="J108" s="131"/>
      <c r="K108" s="131"/>
      <c r="L108" s="131"/>
      <c r="M108" s="124"/>
      <c r="N108" s="124"/>
      <c r="O108" s="147">
        <f t="shared" si="49"/>
        <v>446.2</v>
      </c>
      <c r="P108" s="147"/>
      <c r="S108" s="131">
        <f t="shared" si="51"/>
        <v>-1.1259147110774665</v>
      </c>
      <c r="T108" s="131"/>
    </row>
    <row r="109" spans="2:20" s="100" customFormat="1">
      <c r="B109" s="100" t="s">
        <v>431</v>
      </c>
      <c r="C109" s="100" t="s">
        <v>491</v>
      </c>
      <c r="D109" s="38" t="s">
        <v>59</v>
      </c>
      <c r="E109" s="134">
        <v>-807.9</v>
      </c>
      <c r="F109" s="134">
        <v>-546.70000000000005</v>
      </c>
      <c r="G109" s="134">
        <v>-394.4</v>
      </c>
      <c r="H109" s="46"/>
      <c r="J109" s="131"/>
      <c r="K109" s="131"/>
      <c r="L109" s="131"/>
      <c r="O109" s="146">
        <f t="shared" si="49"/>
        <v>261.19999999999993</v>
      </c>
      <c r="P109" s="146">
        <f t="shared" si="50"/>
        <v>152.30000000000007</v>
      </c>
      <c r="S109" s="154">
        <f t="shared" si="51"/>
        <v>-0.32330734001732875</v>
      </c>
      <c r="T109" s="154">
        <f t="shared" si="52"/>
        <v>-0.27858057435522232</v>
      </c>
    </row>
    <row r="110" spans="2:20" s="100" customFormat="1">
      <c r="D110" s="38"/>
      <c r="E110" s="134"/>
      <c r="F110" s="134"/>
      <c r="G110" s="134"/>
      <c r="H110" s="46"/>
      <c r="J110" s="131"/>
      <c r="K110" s="131"/>
      <c r="L110" s="131"/>
      <c r="O110" s="146"/>
      <c r="P110" s="146"/>
      <c r="S110" s="154"/>
      <c r="T110" s="154"/>
    </row>
    <row r="111" spans="2:20" s="100" customFormat="1">
      <c r="B111" s="100" t="s">
        <v>432</v>
      </c>
      <c r="C111" s="100" t="s">
        <v>492</v>
      </c>
      <c r="D111" s="38" t="s">
        <v>59</v>
      </c>
      <c r="E111" s="134"/>
      <c r="F111" s="134"/>
      <c r="G111" s="134"/>
      <c r="H111" s="46"/>
      <c r="J111" s="131"/>
      <c r="K111" s="131"/>
      <c r="L111" s="131"/>
      <c r="O111" s="146"/>
      <c r="P111" s="146"/>
      <c r="S111" s="154"/>
      <c r="T111" s="154"/>
    </row>
    <row r="112" spans="2:20" s="100" customFormat="1">
      <c r="D112" s="38"/>
      <c r="E112" s="134"/>
      <c r="F112" s="134"/>
      <c r="G112" s="134"/>
      <c r="H112" s="46"/>
      <c r="J112" s="131"/>
      <c r="K112" s="131"/>
      <c r="L112" s="131"/>
      <c r="O112" s="146"/>
      <c r="P112" s="146"/>
      <c r="S112" s="154"/>
      <c r="T112" s="154"/>
    </row>
    <row r="113" spans="2:20">
      <c r="B113" s="124" t="s">
        <v>433</v>
      </c>
      <c r="C113" s="124" t="s">
        <v>493</v>
      </c>
      <c r="D113" s="44" t="s">
        <v>59</v>
      </c>
      <c r="E113" s="133">
        <v>-602.5</v>
      </c>
      <c r="F113" s="133">
        <v>-80.8</v>
      </c>
      <c r="G113" s="133">
        <v>-122.2</v>
      </c>
      <c r="H113" s="46"/>
      <c r="J113" s="131"/>
      <c r="K113" s="131"/>
      <c r="L113" s="131"/>
      <c r="M113" s="124"/>
      <c r="N113" s="124"/>
      <c r="O113" s="147">
        <f t="shared" si="49"/>
        <v>521.70000000000005</v>
      </c>
      <c r="P113" s="147">
        <f t="shared" si="50"/>
        <v>-41.400000000000006</v>
      </c>
      <c r="S113" s="131">
        <f t="shared" si="51"/>
        <v>-0.86589211618257256</v>
      </c>
      <c r="T113" s="131">
        <f t="shared" si="52"/>
        <v>0.51237623762376239</v>
      </c>
    </row>
    <row r="114" spans="2:20">
      <c r="B114" s="124" t="s">
        <v>434</v>
      </c>
      <c r="C114" s="124" t="s">
        <v>494</v>
      </c>
      <c r="D114" s="44" t="s">
        <v>59</v>
      </c>
      <c r="E114" s="133">
        <v>3.9</v>
      </c>
      <c r="F114" s="133">
        <v>0</v>
      </c>
      <c r="G114" s="133" t="s">
        <v>15</v>
      </c>
      <c r="H114" s="46"/>
      <c r="J114" s="131"/>
      <c r="K114" s="131"/>
      <c r="L114" s="131"/>
      <c r="M114" s="124"/>
      <c r="N114" s="124"/>
      <c r="O114" s="147">
        <f t="shared" si="49"/>
        <v>-3.9</v>
      </c>
      <c r="P114" s="147"/>
      <c r="S114" s="131">
        <f t="shared" si="51"/>
        <v>-1</v>
      </c>
      <c r="T114" s="131"/>
    </row>
    <row r="115" spans="2:20">
      <c r="B115" s="124" t="s">
        <v>435</v>
      </c>
      <c r="C115" s="124" t="s">
        <v>495</v>
      </c>
      <c r="D115" s="44" t="s">
        <v>59</v>
      </c>
      <c r="E115" s="133" t="s">
        <v>15</v>
      </c>
      <c r="F115" s="133" t="s">
        <v>15</v>
      </c>
      <c r="G115" s="133" t="s">
        <v>15</v>
      </c>
      <c r="H115" s="46"/>
      <c r="J115" s="131"/>
      <c r="K115" s="131"/>
      <c r="L115" s="131"/>
      <c r="M115" s="124"/>
      <c r="N115" s="124"/>
      <c r="O115" s="147"/>
      <c r="P115" s="147"/>
      <c r="S115" s="131"/>
      <c r="T115" s="131"/>
    </row>
    <row r="116" spans="2:20">
      <c r="B116" s="124" t="s">
        <v>46</v>
      </c>
      <c r="C116" s="124" t="s">
        <v>496</v>
      </c>
      <c r="D116" s="44" t="s">
        <v>59</v>
      </c>
      <c r="E116" s="133">
        <v>-228.5</v>
      </c>
      <c r="F116" s="133">
        <v>-202.9</v>
      </c>
      <c r="G116" s="133">
        <v>-70.099999999999994</v>
      </c>
      <c r="H116" s="46"/>
      <c r="J116" s="131"/>
      <c r="K116" s="131"/>
      <c r="L116" s="131"/>
      <c r="M116" s="124"/>
      <c r="N116" s="124"/>
      <c r="O116" s="147">
        <f t="shared" si="49"/>
        <v>25.599999999999994</v>
      </c>
      <c r="P116" s="147">
        <f t="shared" si="50"/>
        <v>132.80000000000001</v>
      </c>
      <c r="S116" s="131">
        <f t="shared" si="51"/>
        <v>-0.11203501094091906</v>
      </c>
      <c r="T116" s="131">
        <f t="shared" si="52"/>
        <v>-0.65450961064563828</v>
      </c>
    </row>
    <row r="117" spans="2:20">
      <c r="B117" s="124" t="s">
        <v>436</v>
      </c>
      <c r="C117" s="124" t="s">
        <v>497</v>
      </c>
      <c r="D117" s="44" t="s">
        <v>59</v>
      </c>
      <c r="E117" s="133">
        <v>1.8</v>
      </c>
      <c r="F117" s="133">
        <v>-1.9</v>
      </c>
      <c r="G117" s="133">
        <v>-1.6</v>
      </c>
      <c r="H117" s="46"/>
      <c r="J117" s="131"/>
      <c r="K117" s="131"/>
      <c r="L117" s="131"/>
      <c r="M117" s="124"/>
      <c r="N117" s="124"/>
      <c r="O117" s="147">
        <f t="shared" si="49"/>
        <v>-3.7</v>
      </c>
      <c r="P117" s="147">
        <f t="shared" si="50"/>
        <v>0.29999999999999982</v>
      </c>
      <c r="S117" s="131">
        <f t="shared" si="51"/>
        <v>-2.0555555555555554</v>
      </c>
      <c r="T117" s="131">
        <f t="shared" si="52"/>
        <v>-0.1578947368421052</v>
      </c>
    </row>
    <row r="118" spans="2:20" s="100" customFormat="1">
      <c r="B118" s="100" t="s">
        <v>437</v>
      </c>
      <c r="C118" s="100" t="s">
        <v>498</v>
      </c>
      <c r="D118" s="38" t="s">
        <v>59</v>
      </c>
      <c r="E118" s="134" t="s">
        <v>15</v>
      </c>
      <c r="F118" s="134" t="s">
        <v>15</v>
      </c>
      <c r="G118" s="134" t="s">
        <v>15</v>
      </c>
      <c r="H118" s="46"/>
      <c r="J118" s="131"/>
      <c r="K118" s="131"/>
      <c r="L118" s="131"/>
      <c r="O118" s="146"/>
      <c r="P118" s="146"/>
      <c r="S118" s="154"/>
      <c r="T118" s="154"/>
    </row>
    <row r="119" spans="2:20" s="100" customFormat="1">
      <c r="D119" s="38"/>
      <c r="E119" s="134"/>
      <c r="F119" s="134"/>
      <c r="G119" s="134"/>
      <c r="H119" s="46"/>
      <c r="J119" s="131"/>
      <c r="K119" s="131"/>
      <c r="L119" s="131"/>
      <c r="O119" s="146"/>
      <c r="P119" s="146"/>
      <c r="S119" s="154"/>
      <c r="T119" s="154"/>
    </row>
    <row r="120" spans="2:20" s="100" customFormat="1">
      <c r="B120" s="100" t="s">
        <v>438</v>
      </c>
      <c r="C120" s="100" t="s">
        <v>499</v>
      </c>
      <c r="D120" s="38" t="s">
        <v>59</v>
      </c>
      <c r="E120" s="134">
        <v>86.8</v>
      </c>
      <c r="F120" s="134">
        <v>-116.9</v>
      </c>
      <c r="G120" s="134">
        <v>-4.3</v>
      </c>
      <c r="H120" s="46"/>
      <c r="J120" s="131"/>
      <c r="K120" s="131"/>
      <c r="L120" s="131"/>
      <c r="O120" s="146">
        <f t="shared" si="49"/>
        <v>-203.7</v>
      </c>
      <c r="P120" s="146">
        <f t="shared" si="50"/>
        <v>112.60000000000001</v>
      </c>
      <c r="S120" s="154">
        <f t="shared" si="51"/>
        <v>-2.346774193548387</v>
      </c>
      <c r="T120" s="154">
        <f t="shared" si="52"/>
        <v>-0.96321642429426857</v>
      </c>
    </row>
    <row r="121" spans="2:20" s="100" customFormat="1">
      <c r="D121" s="38"/>
      <c r="E121" s="134"/>
      <c r="F121" s="134"/>
      <c r="G121" s="134"/>
      <c r="H121" s="46"/>
      <c r="J121" s="131"/>
      <c r="K121" s="131"/>
      <c r="L121" s="131"/>
      <c r="O121" s="146"/>
      <c r="P121" s="146"/>
      <c r="S121" s="154"/>
      <c r="T121" s="154"/>
    </row>
    <row r="122" spans="2:20">
      <c r="B122" s="124" t="s">
        <v>439</v>
      </c>
      <c r="C122" s="124" t="s">
        <v>500</v>
      </c>
      <c r="D122" s="44" t="s">
        <v>59</v>
      </c>
      <c r="E122" s="133">
        <v>174.7</v>
      </c>
      <c r="F122" s="133">
        <v>261.5</v>
      </c>
      <c r="G122" s="133">
        <v>144.6</v>
      </c>
      <c r="H122" s="46"/>
      <c r="J122" s="131"/>
      <c r="K122" s="131"/>
      <c r="L122" s="131"/>
      <c r="M122" s="124"/>
      <c r="N122" s="124"/>
      <c r="O122" s="147">
        <f t="shared" si="49"/>
        <v>86.800000000000011</v>
      </c>
      <c r="P122" s="147">
        <f t="shared" si="50"/>
        <v>-116.9</v>
      </c>
      <c r="S122" s="131">
        <f t="shared" si="51"/>
        <v>0.49685174585002878</v>
      </c>
      <c r="T122" s="131">
        <f t="shared" si="52"/>
        <v>-0.44703632887189293</v>
      </c>
    </row>
    <row r="123" spans="2:20">
      <c r="B123" s="124" t="s">
        <v>440</v>
      </c>
      <c r="C123" s="124" t="s">
        <v>501</v>
      </c>
      <c r="D123" s="44" t="s">
        <v>59</v>
      </c>
      <c r="E123" s="133">
        <v>261.5</v>
      </c>
      <c r="F123" s="133">
        <v>144.6</v>
      </c>
      <c r="G123" s="133">
        <v>143.19999999999999</v>
      </c>
      <c r="H123" s="46"/>
      <c r="J123" s="131"/>
      <c r="K123" s="131"/>
      <c r="L123" s="131"/>
      <c r="M123" s="124"/>
      <c r="N123" s="124"/>
      <c r="O123" s="147">
        <f t="shared" si="49"/>
        <v>-116.9</v>
      </c>
      <c r="P123" s="147">
        <f t="shared" si="50"/>
        <v>-1.4000000000000057</v>
      </c>
      <c r="S123" s="131">
        <f t="shared" si="51"/>
        <v>-0.44703632887189293</v>
      </c>
      <c r="T123" s="131">
        <f t="shared" si="52"/>
        <v>-9.6818810511757336E-3</v>
      </c>
    </row>
    <row r="124" spans="2:20" s="100" customFormat="1">
      <c r="B124" s="100" t="s">
        <v>441</v>
      </c>
      <c r="C124" s="100" t="s">
        <v>502</v>
      </c>
      <c r="D124" s="38" t="s">
        <v>59</v>
      </c>
      <c r="E124" s="134"/>
      <c r="F124" s="134"/>
      <c r="G124" s="134"/>
      <c r="H124" s="126"/>
      <c r="J124" s="154"/>
      <c r="K124" s="154"/>
      <c r="L124" s="154"/>
      <c r="O124" s="146"/>
      <c r="P124" s="146"/>
      <c r="S124" s="154"/>
      <c r="T124" s="154"/>
    </row>
    <row r="125" spans="2:20" s="100" customFormat="1">
      <c r="B125" s="100" t="s">
        <v>442</v>
      </c>
      <c r="C125" s="100" t="s">
        <v>503</v>
      </c>
      <c r="D125" s="38" t="s">
        <v>59</v>
      </c>
      <c r="E125" s="134">
        <v>770.9</v>
      </c>
      <c r="F125" s="134">
        <v>760.1</v>
      </c>
      <c r="G125" s="134">
        <v>721.7</v>
      </c>
      <c r="H125" s="155">
        <f t="shared" ref="H125" si="53">(G125/E125)^(1/2)-1</f>
        <v>-3.243682755547983E-2</v>
      </c>
      <c r="J125" s="131"/>
      <c r="K125" s="131"/>
      <c r="L125" s="131"/>
      <c r="O125" s="146">
        <f t="shared" si="49"/>
        <v>-10.799999999999955</v>
      </c>
      <c r="P125" s="146">
        <f t="shared" si="50"/>
        <v>-38.399999999999977</v>
      </c>
      <c r="S125" s="154">
        <f t="shared" si="51"/>
        <v>-1.400959916980149E-2</v>
      </c>
      <c r="T125" s="154">
        <f t="shared" si="52"/>
        <v>-5.0519668464675704E-2</v>
      </c>
    </row>
    <row r="126" spans="2:20" s="100" customFormat="1">
      <c r="D126" s="38"/>
      <c r="E126" s="134"/>
      <c r="F126" s="134"/>
      <c r="G126" s="134"/>
      <c r="H126" s="46"/>
      <c r="J126" s="131"/>
      <c r="K126" s="131"/>
      <c r="L126" s="131"/>
      <c r="O126" s="146"/>
      <c r="P126" s="146"/>
      <c r="S126" s="154"/>
      <c r="T126" s="154"/>
    </row>
    <row r="127" spans="2:20">
      <c r="B127" s="124" t="s">
        <v>443</v>
      </c>
      <c r="C127" s="124" t="s">
        <v>504</v>
      </c>
      <c r="D127" s="44" t="s">
        <v>59</v>
      </c>
      <c r="E127" s="133">
        <v>413</v>
      </c>
      <c r="F127" s="133">
        <v>599</v>
      </c>
      <c r="G127" s="133">
        <v>591</v>
      </c>
      <c r="H127" s="155">
        <f t="shared" ref="H127:H128" si="54">(G127/E127)^(1/2)-1</f>
        <v>0.19624108610157753</v>
      </c>
      <c r="J127" s="131"/>
      <c r="K127" s="131"/>
      <c r="L127" s="131"/>
      <c r="M127" s="124"/>
      <c r="N127" s="124"/>
      <c r="O127" s="147">
        <f t="shared" si="49"/>
        <v>186</v>
      </c>
      <c r="P127" s="147">
        <f t="shared" si="50"/>
        <v>-8</v>
      </c>
      <c r="S127" s="131">
        <f t="shared" si="51"/>
        <v>0.45036319612590803</v>
      </c>
      <c r="T127" s="131">
        <f t="shared" si="52"/>
        <v>-1.3355592654423987E-2</v>
      </c>
    </row>
    <row r="128" spans="2:20" s="100" customFormat="1">
      <c r="B128" s="100" t="s">
        <v>441</v>
      </c>
      <c r="C128" s="100" t="s">
        <v>502</v>
      </c>
      <c r="D128" s="38" t="s">
        <v>59</v>
      </c>
      <c r="E128" s="134">
        <v>358</v>
      </c>
      <c r="F128" s="134">
        <v>161.4</v>
      </c>
      <c r="G128" s="134">
        <v>131</v>
      </c>
      <c r="H128" s="155">
        <f t="shared" si="54"/>
        <v>-0.39508530542770148</v>
      </c>
      <c r="J128" s="131"/>
      <c r="K128" s="131"/>
      <c r="L128" s="131"/>
      <c r="O128" s="146">
        <f t="shared" si="49"/>
        <v>-196.6</v>
      </c>
      <c r="P128" s="146">
        <f t="shared" si="50"/>
        <v>-30.400000000000006</v>
      </c>
      <c r="S128" s="154">
        <f t="shared" si="51"/>
        <v>-0.54916201117318431</v>
      </c>
      <c r="T128" s="154">
        <f t="shared" si="52"/>
        <v>-0.18835192069392814</v>
      </c>
    </row>
    <row r="129" spans="2:23">
      <c r="B129" s="124" t="s">
        <v>378</v>
      </c>
      <c r="J129" s="131"/>
      <c r="K129" s="131"/>
      <c r="L129" s="131"/>
      <c r="M129" s="124"/>
      <c r="N129" s="124"/>
    </row>
    <row r="130" spans="2:23">
      <c r="J130" s="131"/>
      <c r="K130" s="131"/>
      <c r="L130" s="131"/>
      <c r="M130" s="124"/>
      <c r="N130" s="124"/>
    </row>
    <row r="131" spans="2:23">
      <c r="B131" s="10" t="s">
        <v>47</v>
      </c>
      <c r="C131" s="11"/>
      <c r="D131" s="12"/>
      <c r="E131" s="138"/>
      <c r="F131" s="138"/>
      <c r="G131" s="139"/>
      <c r="H131" s="14"/>
      <c r="I131" s="14"/>
      <c r="J131" s="14"/>
      <c r="K131" s="14"/>
      <c r="L131" s="14"/>
      <c r="M131" s="14"/>
      <c r="N131" s="14"/>
      <c r="O131" s="14"/>
      <c r="P131" s="14"/>
      <c r="Q131" s="14"/>
      <c r="R131" s="14"/>
      <c r="S131" s="14"/>
      <c r="T131" s="14"/>
      <c r="U131" s="14"/>
      <c r="V131" s="14"/>
      <c r="W131" s="14"/>
    </row>
    <row r="132" spans="2:23">
      <c r="B132" s="4"/>
      <c r="C132" s="2"/>
      <c r="D132" s="2"/>
      <c r="E132" s="140"/>
      <c r="F132" s="140"/>
      <c r="G132" s="140"/>
      <c r="H132" s="2"/>
      <c r="I132" s="2"/>
      <c r="J132" s="2"/>
      <c r="K132" s="2"/>
      <c r="L132" s="2"/>
      <c r="M132" s="2"/>
      <c r="N132" s="2"/>
      <c r="O132" s="2"/>
      <c r="P132" s="2"/>
      <c r="Q132" s="2"/>
      <c r="R132" s="2"/>
    </row>
    <row r="133" spans="2:23" ht="13" thickBot="1">
      <c r="B133" s="166"/>
      <c r="C133" s="143"/>
      <c r="D133" s="166" t="s">
        <v>3</v>
      </c>
      <c r="E133" s="167">
        <v>2016</v>
      </c>
      <c r="F133" s="167">
        <v>2017</v>
      </c>
      <c r="G133" s="167">
        <v>2018</v>
      </c>
      <c r="H133" s="168" t="s">
        <v>4</v>
      </c>
      <c r="I133" s="169"/>
      <c r="J133" s="169"/>
      <c r="K133" s="169"/>
      <c r="L133" s="169"/>
      <c r="M133" s="169"/>
      <c r="N133" s="144"/>
      <c r="O133" s="144" t="s">
        <v>48</v>
      </c>
      <c r="P133" s="170"/>
      <c r="Q133" s="143"/>
      <c r="R133" s="143"/>
      <c r="S133" s="143"/>
      <c r="V133" s="144" t="s">
        <v>49</v>
      </c>
      <c r="W133" s="143"/>
    </row>
    <row r="134" spans="2:23">
      <c r="B134" s="28" t="s">
        <v>50</v>
      </c>
      <c r="C134" s="124" t="s">
        <v>506</v>
      </c>
      <c r="D134" s="29"/>
      <c r="E134" s="140"/>
      <c r="F134" s="140"/>
      <c r="G134" s="140"/>
      <c r="H134" s="3"/>
      <c r="I134" s="2"/>
      <c r="J134" s="2"/>
      <c r="K134" s="2"/>
      <c r="L134" s="2"/>
      <c r="M134" s="2"/>
      <c r="N134" s="30"/>
      <c r="O134" s="31"/>
      <c r="P134" s="30"/>
      <c r="T134" s="30"/>
      <c r="U134" s="27"/>
    </row>
    <row r="135" spans="2:23">
      <c r="B135" s="29" t="s">
        <v>51</v>
      </c>
      <c r="C135" s="124" t="s">
        <v>507</v>
      </c>
      <c r="D135" s="29" t="s">
        <v>52</v>
      </c>
      <c r="E135" s="141">
        <f>(E42-E41)/E67</f>
        <v>1.3462411536920817</v>
      </c>
      <c r="F135" s="141">
        <f t="shared" ref="F135" si="55">(F42-F41)/F67</f>
        <v>0.54042799305957201</v>
      </c>
      <c r="G135" s="141">
        <f>(G42)/G67</f>
        <v>0.81659338116176816</v>
      </c>
      <c r="H135" s="46">
        <f t="shared" ref="H135:H185" si="56">(G135/E135)^(1/2)-1</f>
        <v>-0.22117210791406439</v>
      </c>
      <c r="I135" s="2"/>
      <c r="J135" s="2"/>
      <c r="K135" s="2"/>
      <c r="L135" s="2"/>
      <c r="M135" s="2"/>
      <c r="N135" s="33"/>
      <c r="O135" s="30" t="s">
        <v>53</v>
      </c>
      <c r="P135" s="30"/>
      <c r="T135" s="30"/>
      <c r="U135" s="27"/>
      <c r="V135" s="124" t="s">
        <v>532</v>
      </c>
    </row>
    <row r="136" spans="2:23">
      <c r="B136" s="29" t="s">
        <v>54</v>
      </c>
      <c r="C136" s="124" t="s">
        <v>327</v>
      </c>
      <c r="D136" s="29" t="s">
        <v>52</v>
      </c>
      <c r="E136" s="141">
        <f>(E42-E40)/E67</f>
        <v>1.3041794632127122</v>
      </c>
      <c r="F136" s="141">
        <f t="shared" ref="F136" si="57">(F42-F40)/F67</f>
        <v>0.95326778484673225</v>
      </c>
      <c r="G136" s="141">
        <f>(G42-G40)/G67</f>
        <v>0.75792640592455451</v>
      </c>
      <c r="H136" s="46">
        <f t="shared" si="56"/>
        <v>-0.23766678856595236</v>
      </c>
      <c r="I136" s="2"/>
      <c r="J136" s="2"/>
      <c r="K136" s="2"/>
      <c r="L136" s="2"/>
      <c r="M136" s="2"/>
      <c r="N136" s="33"/>
      <c r="O136" s="31" t="s">
        <v>55</v>
      </c>
      <c r="P136" s="30"/>
      <c r="T136" s="30"/>
      <c r="U136" s="27"/>
      <c r="V136" s="124" t="s">
        <v>533</v>
      </c>
    </row>
    <row r="137" spans="2:23">
      <c r="B137" s="29" t="s">
        <v>56</v>
      </c>
      <c r="C137" s="124" t="s">
        <v>508</v>
      </c>
      <c r="D137" s="29" t="s">
        <v>52</v>
      </c>
      <c r="E137" s="141">
        <f>E38/E67</f>
        <v>0.87728668714114033</v>
      </c>
      <c r="F137" s="141">
        <f t="shared" ref="F137:G137" si="58">F38/F67</f>
        <v>0.56321573163678429</v>
      </c>
      <c r="G137" s="141">
        <f t="shared" si="58"/>
        <v>0.33429761629252486</v>
      </c>
      <c r="H137" s="46">
        <f t="shared" si="56"/>
        <v>-0.38270057782041877</v>
      </c>
      <c r="I137" s="2"/>
      <c r="J137" s="2"/>
      <c r="K137" s="2"/>
      <c r="L137" s="2"/>
      <c r="M137" s="2"/>
      <c r="N137" s="33"/>
      <c r="O137" s="30" t="s">
        <v>57</v>
      </c>
      <c r="P137" s="30"/>
      <c r="T137" s="30"/>
      <c r="U137" s="27"/>
      <c r="V137" s="124" t="s">
        <v>534</v>
      </c>
    </row>
    <row r="138" spans="2:23">
      <c r="B138" s="111" t="s">
        <v>58</v>
      </c>
      <c r="C138" s="124" t="s">
        <v>326</v>
      </c>
      <c r="D138" s="29" t="s">
        <v>59</v>
      </c>
      <c r="E138" s="148">
        <f>E42-E67</f>
        <v>262.10000000000002</v>
      </c>
      <c r="F138" s="148">
        <f>F42-F67</f>
        <v>-6.5</v>
      </c>
      <c r="G138" s="148">
        <f>G42-G67</f>
        <v>-158.5</v>
      </c>
      <c r="H138" s="46"/>
      <c r="I138" s="2"/>
      <c r="J138" s="2"/>
      <c r="K138" s="2"/>
      <c r="L138" s="2"/>
      <c r="M138" s="2"/>
      <c r="N138" s="33"/>
      <c r="O138" s="30" t="s">
        <v>60</v>
      </c>
      <c r="P138" s="30"/>
      <c r="T138" s="30"/>
      <c r="U138" s="27"/>
      <c r="V138" s="124" t="s">
        <v>537</v>
      </c>
    </row>
    <row r="139" spans="2:23">
      <c r="B139" s="111" t="s">
        <v>61</v>
      </c>
      <c r="C139" s="124" t="s">
        <v>535</v>
      </c>
      <c r="D139" s="29" t="s">
        <v>52</v>
      </c>
      <c r="E139" s="150">
        <f>E138/E55</f>
        <v>5.4119347511872813E-2</v>
      </c>
      <c r="F139" s="150">
        <f t="shared" ref="F139:G139" si="59">F138/F55</f>
        <v>-1.3107481347045776E-3</v>
      </c>
      <c r="G139" s="150">
        <f t="shared" si="59"/>
        <v>-3.1529739407201114E-2</v>
      </c>
      <c r="H139" s="46"/>
      <c r="I139" s="2"/>
      <c r="J139" s="2"/>
      <c r="K139" s="2"/>
      <c r="L139" s="2"/>
      <c r="M139" s="2"/>
      <c r="N139" s="30"/>
      <c r="O139" s="30" t="s">
        <v>62</v>
      </c>
      <c r="P139" s="30"/>
      <c r="T139" s="30"/>
      <c r="U139" s="27"/>
      <c r="V139" s="124" t="s">
        <v>536</v>
      </c>
    </row>
    <row r="140" spans="2:23" s="100" customFormat="1">
      <c r="B140" s="135" t="s">
        <v>63</v>
      </c>
      <c r="C140" s="100" t="s">
        <v>509</v>
      </c>
      <c r="D140" s="135"/>
      <c r="E140" s="175"/>
      <c r="F140" s="175"/>
      <c r="G140" s="175"/>
      <c r="H140" s="165"/>
      <c r="N140" s="136"/>
      <c r="O140" s="173" t="s">
        <v>72</v>
      </c>
      <c r="P140" s="176">
        <f>E29-E91</f>
        <v>380</v>
      </c>
      <c r="Q140" s="176">
        <f>F29-F91</f>
        <v>326.40000000000003</v>
      </c>
      <c r="R140" s="176">
        <f>G29-G91</f>
        <v>301.7</v>
      </c>
      <c r="T140" s="136"/>
      <c r="U140" s="177"/>
    </row>
    <row r="141" spans="2:23">
      <c r="B141" s="111" t="s">
        <v>64</v>
      </c>
      <c r="C141" s="124" t="s">
        <v>331</v>
      </c>
      <c r="D141" s="29" t="s">
        <v>52</v>
      </c>
      <c r="E141" s="141">
        <f>(E55-E84)/E55</f>
        <v>0.7441668387363205</v>
      </c>
      <c r="F141" s="141">
        <f t="shared" ref="F141:G141" si="60">(F55-F84)/F55</f>
        <v>0.74712643678160917</v>
      </c>
      <c r="G141" s="141">
        <f t="shared" si="60"/>
        <v>0.73423513029639942</v>
      </c>
      <c r="H141" s="46">
        <f t="shared" si="56"/>
        <v>-6.6954533902450208E-3</v>
      </c>
      <c r="I141" s="2"/>
      <c r="J141" s="2"/>
      <c r="K141" s="2"/>
      <c r="L141" s="2"/>
      <c r="M141" s="2"/>
      <c r="N141" s="30"/>
      <c r="O141" s="30" t="s">
        <v>65</v>
      </c>
      <c r="P141" s="30"/>
    </row>
    <row r="142" spans="2:23">
      <c r="B142" s="29" t="s">
        <v>66</v>
      </c>
      <c r="C142" s="124" t="s">
        <v>332</v>
      </c>
      <c r="D142" s="29" t="s">
        <v>52</v>
      </c>
      <c r="E142" s="141">
        <f>E75/E84</f>
        <v>2.3034705407586764</v>
      </c>
      <c r="F142" s="141">
        <f t="shared" ref="F142:G142" si="61">F75/F84</f>
        <v>2.2639553429027113</v>
      </c>
      <c r="G142" s="141">
        <f t="shared" si="61"/>
        <v>2.1152694610778444</v>
      </c>
      <c r="H142" s="46">
        <f t="shared" si="56"/>
        <v>-4.1721998479864686E-2</v>
      </c>
      <c r="I142" s="2"/>
      <c r="J142" s="2"/>
      <c r="K142" s="2"/>
      <c r="L142" s="2"/>
      <c r="M142" s="2"/>
      <c r="N142" s="30"/>
      <c r="O142" s="30" t="s">
        <v>67</v>
      </c>
      <c r="P142" s="30"/>
      <c r="T142" s="30"/>
      <c r="U142" s="27"/>
      <c r="V142" s="124" t="s">
        <v>538</v>
      </c>
    </row>
    <row r="143" spans="2:23">
      <c r="B143" s="111" t="s">
        <v>68</v>
      </c>
      <c r="C143" s="124" t="s">
        <v>572</v>
      </c>
      <c r="D143" s="29" t="s">
        <v>52</v>
      </c>
      <c r="E143" s="141">
        <f>E55/E84</f>
        <v>3.9087974172719937</v>
      </c>
      <c r="F143" s="141">
        <f t="shared" ref="F143:G143" si="62">F55/F84</f>
        <v>3.9545454545454546</v>
      </c>
      <c r="G143" s="141">
        <f t="shared" si="62"/>
        <v>3.7627245508982035</v>
      </c>
      <c r="H143" s="46">
        <f t="shared" si="56"/>
        <v>-1.8863048896462065E-2</v>
      </c>
      <c r="I143" s="2"/>
      <c r="J143" s="2"/>
      <c r="K143" s="2"/>
      <c r="L143" s="2"/>
      <c r="M143" s="2"/>
      <c r="N143" s="30"/>
      <c r="O143" s="30" t="s">
        <v>69</v>
      </c>
      <c r="P143" s="30"/>
      <c r="T143" s="30"/>
      <c r="U143" s="27"/>
      <c r="V143" s="124" t="s">
        <v>539</v>
      </c>
    </row>
    <row r="144" spans="2:23">
      <c r="B144" s="172" t="s">
        <v>70</v>
      </c>
      <c r="C144" s="124" t="s">
        <v>334</v>
      </c>
      <c r="D144" s="172" t="s">
        <v>52</v>
      </c>
      <c r="E144" s="164">
        <f>E71/E55</f>
        <v>0.50361346272971297</v>
      </c>
      <c r="F144" s="164">
        <f t="shared" ref="F144:G144" si="63">F71/F55</f>
        <v>0.49082476305706796</v>
      </c>
      <c r="G144" s="164">
        <f t="shared" si="63"/>
        <v>0.46488959618062464</v>
      </c>
      <c r="H144" s="165">
        <f t="shared" si="56"/>
        <v>-3.921492520765435E-2</v>
      </c>
      <c r="J144" s="124"/>
      <c r="K144" s="124"/>
      <c r="L144" s="124"/>
      <c r="M144" s="124"/>
      <c r="N144" s="173"/>
      <c r="O144" s="173" t="s">
        <v>71</v>
      </c>
      <c r="T144" s="173" t="s">
        <v>72</v>
      </c>
      <c r="U144" s="174" t="s">
        <v>73</v>
      </c>
      <c r="V144" s="124" t="s">
        <v>570</v>
      </c>
    </row>
    <row r="145" spans="2:22">
      <c r="B145" s="111" t="s">
        <v>74</v>
      </c>
      <c r="C145" s="124" t="s">
        <v>510</v>
      </c>
      <c r="D145" s="29" t="s">
        <v>52</v>
      </c>
      <c r="E145" s="164">
        <f>P140/E16</f>
        <v>4.7029702970297027</v>
      </c>
      <c r="F145" s="164">
        <f>Q140/F16</f>
        <v>3.3788819875776404</v>
      </c>
      <c r="G145" s="164">
        <f>R140/G16</f>
        <v>3.3008752735229754</v>
      </c>
      <c r="H145" s="165">
        <f t="shared" si="56"/>
        <v>-0.16222298830922977</v>
      </c>
      <c r="I145" s="2"/>
      <c r="J145" s="2"/>
      <c r="K145" s="2"/>
      <c r="L145" s="2"/>
      <c r="M145" s="2"/>
      <c r="N145" s="30"/>
      <c r="O145" s="30" t="s">
        <v>75</v>
      </c>
      <c r="T145" s="30" t="s">
        <v>76</v>
      </c>
      <c r="U145" s="27" t="s">
        <v>77</v>
      </c>
      <c r="V145" s="124" t="s">
        <v>540</v>
      </c>
    </row>
    <row r="146" spans="2:22">
      <c r="B146" s="111" t="s">
        <v>78</v>
      </c>
      <c r="C146" s="124" t="s">
        <v>511</v>
      </c>
      <c r="D146" s="29" t="s">
        <v>52</v>
      </c>
      <c r="E146" s="141">
        <f>E38/E16</f>
        <v>8.1311881188118811</v>
      </c>
      <c r="F146" s="141">
        <f t="shared" ref="F146" si="64">F38/F16</f>
        <v>5.0403726708074537</v>
      </c>
      <c r="G146" s="141">
        <f>G38/G16</f>
        <v>3.1608315098468265</v>
      </c>
      <c r="H146" s="46">
        <f t="shared" si="56"/>
        <v>-0.37651836062667221</v>
      </c>
      <c r="I146" s="2"/>
      <c r="J146" s="2"/>
      <c r="K146" s="2"/>
      <c r="L146" s="2"/>
      <c r="M146" s="2"/>
      <c r="N146" s="30"/>
      <c r="O146" s="30" t="s">
        <v>79</v>
      </c>
      <c r="S146" s="30" t="s">
        <v>80</v>
      </c>
      <c r="T146" s="30"/>
      <c r="U146" s="27"/>
      <c r="V146" s="124" t="s">
        <v>541</v>
      </c>
    </row>
    <row r="147" spans="2:22" s="100" customFormat="1">
      <c r="B147" s="135" t="s">
        <v>81</v>
      </c>
      <c r="C147" s="100" t="s">
        <v>337</v>
      </c>
      <c r="D147" s="135" t="s">
        <v>52</v>
      </c>
      <c r="E147" s="149">
        <f>E75/E29</f>
        <v>3.9128050452426653</v>
      </c>
      <c r="F147" s="149">
        <f t="shared" ref="F147:G147" si="65">F75/F29</f>
        <v>3.8725958259446185</v>
      </c>
      <c r="G147" s="149">
        <f t="shared" si="65"/>
        <v>3.6701298701298701</v>
      </c>
      <c r="H147" s="46">
        <f t="shared" si="56"/>
        <v>-3.1506720880147276E-2</v>
      </c>
      <c r="I147" s="39"/>
      <c r="J147" s="39"/>
      <c r="K147" s="39"/>
      <c r="L147" s="39"/>
      <c r="M147" s="39"/>
      <c r="N147" s="136"/>
      <c r="O147" s="136" t="s">
        <v>82</v>
      </c>
      <c r="P147" s="136"/>
      <c r="T147" s="136"/>
      <c r="U147" s="137"/>
      <c r="V147" s="171" t="s">
        <v>542</v>
      </c>
    </row>
    <row r="148" spans="2:22" s="100" customFormat="1">
      <c r="B148" s="135" t="s">
        <v>83</v>
      </c>
      <c r="C148" s="100" t="s">
        <v>512</v>
      </c>
      <c r="D148" s="135"/>
      <c r="E148" s="142"/>
      <c r="F148" s="142"/>
      <c r="G148" s="142"/>
      <c r="H148" s="46"/>
      <c r="I148" s="39"/>
      <c r="J148" s="39"/>
      <c r="K148" s="39"/>
      <c r="L148" s="39"/>
      <c r="M148" s="39"/>
      <c r="N148" s="136"/>
      <c r="O148" s="136"/>
      <c r="P148" s="136"/>
      <c r="T148" s="136"/>
      <c r="U148" s="137"/>
    </row>
    <row r="149" spans="2:22">
      <c r="B149" s="111" t="s">
        <v>84</v>
      </c>
      <c r="C149" s="124" t="s">
        <v>339</v>
      </c>
      <c r="D149" s="29" t="s">
        <v>52</v>
      </c>
      <c r="E149" s="141">
        <f>E9/E40</f>
        <v>4.9154518950437316</v>
      </c>
      <c r="F149" s="141">
        <f t="shared" ref="F149" si="66">F9/F40</f>
        <v>5.6873156342182893</v>
      </c>
      <c r="G149" s="141">
        <f>G9/G40</f>
        <v>3.6153846153846154</v>
      </c>
      <c r="H149" s="46">
        <f t="shared" si="56"/>
        <v>-0.14237876119417137</v>
      </c>
      <c r="I149" s="2"/>
      <c r="J149" s="2"/>
      <c r="K149" s="2"/>
      <c r="L149" s="2"/>
      <c r="M149" s="2"/>
      <c r="N149" s="30"/>
      <c r="O149" s="30" t="s">
        <v>85</v>
      </c>
      <c r="T149" s="30" t="s">
        <v>86</v>
      </c>
      <c r="U149" s="27"/>
      <c r="V149" s="124" t="s">
        <v>544</v>
      </c>
    </row>
    <row r="150" spans="2:22">
      <c r="B150" s="111" t="s">
        <v>87</v>
      </c>
      <c r="C150" s="124" t="s">
        <v>513</v>
      </c>
      <c r="D150" s="29" t="s">
        <v>88</v>
      </c>
      <c r="E150" s="141">
        <f>365/E149</f>
        <v>74.255634638196923</v>
      </c>
      <c r="F150" s="141">
        <f t="shared" ref="F150:G150" si="67">365/F149</f>
        <v>64.177904564315355</v>
      </c>
      <c r="G150" s="141">
        <f t="shared" si="67"/>
        <v>100.95744680851064</v>
      </c>
      <c r="H150" s="46">
        <f t="shared" si="56"/>
        <v>0.16601589927089822</v>
      </c>
      <c r="I150" s="2"/>
      <c r="J150" s="2"/>
      <c r="K150" s="2"/>
      <c r="L150" s="2"/>
      <c r="M150" s="2"/>
      <c r="N150" s="30"/>
      <c r="O150" s="30" t="s">
        <v>89</v>
      </c>
      <c r="T150" s="30" t="s">
        <v>86</v>
      </c>
      <c r="U150" s="27"/>
      <c r="V150" s="124" t="s">
        <v>543</v>
      </c>
    </row>
    <row r="151" spans="2:22">
      <c r="B151" s="111" t="s">
        <v>90</v>
      </c>
      <c r="C151" s="124" t="s">
        <v>341</v>
      </c>
      <c r="D151" s="29" t="s">
        <v>52</v>
      </c>
      <c r="E151" s="141">
        <f>E8/E39</f>
        <v>4.3304007820136858</v>
      </c>
      <c r="F151" s="141">
        <f t="shared" ref="F151:G151" si="68">F8/F39</f>
        <v>4.383218534752662</v>
      </c>
      <c r="G151" s="141">
        <f t="shared" si="68"/>
        <v>4.0841929188737112</v>
      </c>
      <c r="H151" s="46">
        <f t="shared" si="56"/>
        <v>-2.8843820925150587E-2</v>
      </c>
      <c r="I151" s="2"/>
      <c r="J151" s="2"/>
      <c r="K151" s="2"/>
      <c r="L151" s="2"/>
      <c r="M151" s="2"/>
      <c r="N151" s="30"/>
      <c r="O151" s="34" t="s">
        <v>91</v>
      </c>
      <c r="T151" s="30" t="s">
        <v>86</v>
      </c>
      <c r="U151" s="27"/>
      <c r="V151" s="171" t="s">
        <v>545</v>
      </c>
    </row>
    <row r="152" spans="2:22">
      <c r="B152" s="111" t="s">
        <v>92</v>
      </c>
      <c r="C152" s="124" t="s">
        <v>514</v>
      </c>
      <c r="D152" s="29" t="s">
        <v>88</v>
      </c>
      <c r="E152" s="141">
        <f>365/E151</f>
        <v>84.287810383747171</v>
      </c>
      <c r="F152" s="141">
        <f t="shared" ref="F152:G152" si="69">365/F151</f>
        <v>83.272142857142839</v>
      </c>
      <c r="G152" s="141">
        <f t="shared" si="69"/>
        <v>89.368941979522177</v>
      </c>
      <c r="H152" s="46">
        <f t="shared" si="56"/>
        <v>2.970049673434394E-2</v>
      </c>
      <c r="I152" s="2"/>
      <c r="J152" s="2"/>
      <c r="K152" s="2"/>
      <c r="L152" s="2"/>
      <c r="M152" s="2"/>
      <c r="N152" s="30"/>
      <c r="O152" s="30" t="s">
        <v>93</v>
      </c>
      <c r="T152" s="30" t="s">
        <v>86</v>
      </c>
      <c r="U152" s="27"/>
      <c r="V152" s="124" t="s">
        <v>546</v>
      </c>
    </row>
    <row r="153" spans="2:22">
      <c r="B153" s="111" t="s">
        <v>94</v>
      </c>
      <c r="C153" s="124" t="s">
        <v>343</v>
      </c>
      <c r="D153" s="29" t="s">
        <v>52</v>
      </c>
      <c r="E153" s="141">
        <f>E9/E62</f>
        <v>0.33169388156600432</v>
      </c>
      <c r="F153" s="141">
        <f t="shared" ref="F153" si="70">F9/F62</f>
        <v>0.32979815258296269</v>
      </c>
      <c r="G153" s="141">
        <f>G9/G62</f>
        <v>0.33608360836083612</v>
      </c>
      <c r="H153" s="46">
        <f t="shared" si="56"/>
        <v>6.5953860576652978E-3</v>
      </c>
      <c r="I153" s="2"/>
      <c r="J153" s="2"/>
      <c r="K153" s="2"/>
      <c r="L153" s="2"/>
      <c r="M153" s="2"/>
      <c r="N153" s="30"/>
      <c r="O153" s="30" t="s">
        <v>95</v>
      </c>
      <c r="T153" s="30" t="s">
        <v>86</v>
      </c>
      <c r="U153" s="27"/>
      <c r="V153" s="124" t="s">
        <v>547</v>
      </c>
    </row>
    <row r="154" spans="2:22">
      <c r="B154" s="111" t="s">
        <v>96</v>
      </c>
      <c r="C154" s="124" t="s">
        <v>515</v>
      </c>
      <c r="D154" s="29" t="s">
        <v>88</v>
      </c>
      <c r="E154" s="141">
        <f>365/E153</f>
        <v>1100.4122182680901</v>
      </c>
      <c r="F154" s="141">
        <f t="shared" ref="F154:G154" si="71">365/F153</f>
        <v>1106.73755186722</v>
      </c>
      <c r="G154" s="141">
        <f t="shared" si="71"/>
        <v>1086.0392798690671</v>
      </c>
      <c r="H154" s="46">
        <f t="shared" si="56"/>
        <v>-6.5521719541116186E-3</v>
      </c>
      <c r="I154" s="2"/>
      <c r="J154" s="2"/>
      <c r="K154" s="2"/>
      <c r="L154" s="2"/>
      <c r="M154" s="2"/>
      <c r="N154" s="30"/>
      <c r="O154" s="34" t="s">
        <v>97</v>
      </c>
      <c r="T154" s="30" t="s">
        <v>86</v>
      </c>
      <c r="U154" s="27"/>
      <c r="V154" s="124" t="s">
        <v>571</v>
      </c>
    </row>
    <row r="155" spans="2:22">
      <c r="B155" s="111" t="s">
        <v>98</v>
      </c>
      <c r="C155" s="124" t="s">
        <v>548</v>
      </c>
      <c r="D155" s="29" t="s">
        <v>52</v>
      </c>
      <c r="E155" s="141">
        <f>E8/E138</f>
        <v>5.0705837466615789</v>
      </c>
      <c r="F155" s="141">
        <f>F8/F138</f>
        <v>-215.38461538461539</v>
      </c>
      <c r="G155" s="141">
        <f>G8/G138</f>
        <v>-9.2429022082018921</v>
      </c>
      <c r="H155" s="46"/>
      <c r="I155" s="2"/>
      <c r="J155" s="2"/>
      <c r="K155" s="2"/>
      <c r="L155" s="2"/>
      <c r="M155" s="2"/>
      <c r="N155" s="30"/>
      <c r="O155" s="30" t="s">
        <v>99</v>
      </c>
      <c r="P155" s="30"/>
      <c r="T155" s="30"/>
      <c r="U155" s="27"/>
      <c r="V155" s="124" t="s">
        <v>549</v>
      </c>
    </row>
    <row r="156" spans="2:22">
      <c r="B156" s="111" t="s">
        <v>100</v>
      </c>
      <c r="C156" s="124" t="s">
        <v>516</v>
      </c>
      <c r="D156" s="29" t="s">
        <v>52</v>
      </c>
      <c r="E156" s="141">
        <f>E8/(E47+E48)</f>
        <v>0.44732413328845505</v>
      </c>
      <c r="F156" s="141">
        <f t="shared" ref="F156" si="72">F8/(F47+F48)</f>
        <v>0.43263288009888751</v>
      </c>
      <c r="G156" s="141">
        <f>G8/(G47+G48)</f>
        <v>0.43692215926036387</v>
      </c>
      <c r="H156" s="46">
        <f t="shared" si="56"/>
        <v>-1.1695276441328062E-2</v>
      </c>
      <c r="I156" s="2"/>
      <c r="J156" s="2"/>
      <c r="K156" s="2"/>
      <c r="L156" s="2"/>
      <c r="M156" s="2"/>
      <c r="N156" s="30"/>
      <c r="O156" s="30" t="s">
        <v>101</v>
      </c>
      <c r="P156" s="30"/>
      <c r="T156" s="30"/>
      <c r="U156" s="27"/>
      <c r="V156" s="124" t="s">
        <v>550</v>
      </c>
    </row>
    <row r="157" spans="2:22">
      <c r="B157" s="111" t="s">
        <v>102</v>
      </c>
      <c r="C157" s="124" t="s">
        <v>517</v>
      </c>
      <c r="D157" s="29" t="s">
        <v>52</v>
      </c>
      <c r="E157" s="141">
        <f>E8/E55</f>
        <v>0.27441668387363205</v>
      </c>
      <c r="F157" s="141">
        <f t="shared" ref="F157" si="73">F8/F55</f>
        <v>0.28231498285944745</v>
      </c>
      <c r="G157" s="141">
        <f>G8/G55</f>
        <v>0.2914262979908494</v>
      </c>
      <c r="H157" s="46">
        <f t="shared" si="56"/>
        <v>3.0526380494537264E-2</v>
      </c>
      <c r="I157" s="2"/>
      <c r="J157" s="2"/>
      <c r="K157" s="2"/>
      <c r="L157" s="2"/>
      <c r="M157" s="2"/>
      <c r="N157" s="30"/>
      <c r="O157" s="30" t="s">
        <v>103</v>
      </c>
      <c r="P157" s="30"/>
      <c r="T157" s="30"/>
      <c r="U157" s="27"/>
      <c r="V157" s="124" t="s">
        <v>551</v>
      </c>
    </row>
    <row r="158" spans="2:22">
      <c r="B158" s="111" t="s">
        <v>104</v>
      </c>
      <c r="C158" s="124" t="s">
        <v>348</v>
      </c>
      <c r="D158" s="29" t="s">
        <v>88</v>
      </c>
      <c r="E158" s="141">
        <f>E150+E152</f>
        <v>158.54344502194408</v>
      </c>
      <c r="F158" s="141">
        <f t="shared" ref="F158:G158" si="74">F150+F152</f>
        <v>147.45004742145818</v>
      </c>
      <c r="G158" s="141">
        <f t="shared" si="74"/>
        <v>190.32638878803283</v>
      </c>
      <c r="H158" s="46">
        <f t="shared" si="56"/>
        <v>9.5658868409359998E-2</v>
      </c>
      <c r="I158" s="2"/>
      <c r="J158" s="2"/>
      <c r="K158" s="2"/>
      <c r="L158" s="2"/>
      <c r="M158" s="2"/>
      <c r="N158" s="30"/>
      <c r="O158" s="30" t="s">
        <v>105</v>
      </c>
      <c r="P158" s="30"/>
      <c r="T158" s="30"/>
      <c r="U158" s="27"/>
      <c r="V158" s="124" t="s">
        <v>552</v>
      </c>
    </row>
    <row r="159" spans="2:22">
      <c r="B159" s="111" t="s">
        <v>106</v>
      </c>
      <c r="C159" s="124" t="s">
        <v>518</v>
      </c>
      <c r="D159" s="29" t="s">
        <v>88</v>
      </c>
      <c r="E159" s="141">
        <f>E150+E152-E154</f>
        <v>-941.86877324614602</v>
      </c>
      <c r="F159" s="141">
        <f t="shared" ref="F159:G159" si="75">F150+F152-F154</f>
        <v>-959.28750444576178</v>
      </c>
      <c r="G159" s="141">
        <f t="shared" si="75"/>
        <v>-895.71289108103429</v>
      </c>
      <c r="H159" s="46">
        <f t="shared" si="56"/>
        <v>-2.4810058719607175E-2</v>
      </c>
      <c r="I159" s="2"/>
      <c r="J159" s="2"/>
      <c r="K159" s="2"/>
      <c r="L159" s="2"/>
      <c r="M159" s="2"/>
      <c r="N159" s="30"/>
      <c r="O159" s="30" t="s">
        <v>107</v>
      </c>
      <c r="P159" s="30"/>
      <c r="T159" s="30"/>
      <c r="U159" s="27"/>
      <c r="V159" s="124" t="s">
        <v>553</v>
      </c>
    </row>
    <row r="160" spans="2:22" s="100" customFormat="1">
      <c r="B160" s="135" t="s">
        <v>108</v>
      </c>
      <c r="C160" s="100" t="s">
        <v>350</v>
      </c>
      <c r="D160" s="135"/>
      <c r="E160" s="142"/>
      <c r="F160" s="142"/>
      <c r="G160" s="142"/>
      <c r="H160" s="46"/>
      <c r="I160" s="39"/>
      <c r="J160" s="39"/>
      <c r="K160" s="39"/>
      <c r="L160" s="39"/>
      <c r="M160" s="39"/>
      <c r="N160" s="136"/>
      <c r="O160" s="136"/>
      <c r="P160" s="136"/>
      <c r="T160" s="136"/>
      <c r="U160" s="137"/>
    </row>
    <row r="161" spans="2:22">
      <c r="B161" s="111" t="s">
        <v>109</v>
      </c>
      <c r="C161" s="124" t="s">
        <v>351</v>
      </c>
      <c r="D161" s="29" t="s">
        <v>110</v>
      </c>
      <c r="E161" s="152">
        <f>E21/E8</f>
        <v>0.18269375470278407</v>
      </c>
      <c r="F161" s="152">
        <f t="shared" ref="F161" si="76">F21/F8</f>
        <v>0.12978571428571428</v>
      </c>
      <c r="G161" s="152">
        <f>G21/G8</f>
        <v>8.4778156996587029E-2</v>
      </c>
      <c r="H161" s="46">
        <f>(G161/E161)^(1/2)-1</f>
        <v>-0.31879138005315488</v>
      </c>
      <c r="I161" s="2"/>
      <c r="J161" s="2"/>
      <c r="K161" s="2"/>
      <c r="L161" s="2"/>
      <c r="M161" s="2"/>
      <c r="N161" s="30"/>
      <c r="O161" s="30" t="s">
        <v>111</v>
      </c>
      <c r="P161" s="30"/>
      <c r="T161" s="30"/>
      <c r="U161" s="27"/>
      <c r="V161" s="124" t="s">
        <v>554</v>
      </c>
    </row>
    <row r="162" spans="2:22">
      <c r="B162" s="111" t="s">
        <v>112</v>
      </c>
      <c r="C162" s="124" t="s">
        <v>352</v>
      </c>
      <c r="D162" s="29" t="s">
        <v>110</v>
      </c>
      <c r="E162" s="160">
        <f>E21/E55</f>
        <v>5.013421432996077E-2</v>
      </c>
      <c r="F162" s="160">
        <f t="shared" ref="F162" si="77">F21/F55</f>
        <v>3.6640451703972572E-2</v>
      </c>
      <c r="G162" s="160">
        <f>G21/G55</f>
        <v>2.4706584444002387E-2</v>
      </c>
      <c r="H162" s="46">
        <f t="shared" si="56"/>
        <v>-0.2979965465244987</v>
      </c>
      <c r="I162" s="2"/>
      <c r="J162" s="2"/>
      <c r="K162" s="2"/>
      <c r="L162" s="2"/>
      <c r="M162" s="2"/>
      <c r="N162" s="30"/>
      <c r="O162" s="30" t="s">
        <v>113</v>
      </c>
      <c r="P162" s="30"/>
      <c r="T162" s="30"/>
      <c r="U162" s="27"/>
      <c r="V162" s="124" t="s">
        <v>555</v>
      </c>
    </row>
    <row r="163" spans="2:22">
      <c r="B163" s="111" t="s">
        <v>114</v>
      </c>
      <c r="C163" s="124" t="s">
        <v>519</v>
      </c>
      <c r="D163" s="29" t="s">
        <v>110</v>
      </c>
      <c r="E163" s="152">
        <f>E21/E84</f>
        <v>0.19596448748991122</v>
      </c>
      <c r="F163" s="152">
        <f t="shared" ref="F163" si="78">F21/F84</f>
        <v>0.144896331738437</v>
      </c>
      <c r="G163" s="152">
        <f>G21/G84</f>
        <v>9.2964071856287425E-2</v>
      </c>
      <c r="H163" s="46">
        <f t="shared" si="56"/>
        <v>-0.31123847199289223</v>
      </c>
      <c r="I163" s="2"/>
      <c r="J163" s="2"/>
      <c r="K163" s="2"/>
      <c r="L163" s="2"/>
      <c r="M163" s="2"/>
      <c r="N163" s="30"/>
      <c r="O163" s="30" t="s">
        <v>115</v>
      </c>
      <c r="P163" s="30"/>
      <c r="T163" s="30"/>
      <c r="U163" s="27"/>
      <c r="V163" s="124" t="s">
        <v>556</v>
      </c>
    </row>
    <row r="164" spans="2:22">
      <c r="B164" s="111" t="s">
        <v>116</v>
      </c>
      <c r="C164" s="124" t="s">
        <v>116</v>
      </c>
      <c r="D164" s="29" t="s">
        <v>110</v>
      </c>
      <c r="E164" s="152">
        <f>E21/E8*E8/E55*E55/E84</f>
        <v>0.19596448748991122</v>
      </c>
      <c r="F164" s="152">
        <f t="shared" ref="F164" si="79">F21/F8*F8/F55*F55/F84</f>
        <v>0.144896331738437</v>
      </c>
      <c r="G164" s="152">
        <f>G21/G8*G8/G55*G55/G84</f>
        <v>9.2964071856287425E-2</v>
      </c>
      <c r="H164" s="46">
        <f t="shared" si="56"/>
        <v>-0.31123847199289223</v>
      </c>
      <c r="I164" s="2"/>
      <c r="J164" s="2"/>
      <c r="K164" s="2"/>
      <c r="L164" s="2"/>
      <c r="M164" s="2"/>
      <c r="N164" s="30"/>
      <c r="O164" s="30" t="s">
        <v>117</v>
      </c>
      <c r="P164" s="30"/>
      <c r="T164" s="30"/>
      <c r="U164" s="27"/>
      <c r="V164" s="124" t="s">
        <v>557</v>
      </c>
    </row>
    <row r="165" spans="2:22">
      <c r="B165" s="111" t="s">
        <v>526</v>
      </c>
      <c r="C165" s="124" t="s">
        <v>529</v>
      </c>
      <c r="D165" s="29" t="s">
        <v>110</v>
      </c>
      <c r="E165" s="152">
        <f>E21/E8</f>
        <v>0.18269375470278407</v>
      </c>
      <c r="F165" s="152">
        <f t="shared" ref="F165:G165" si="80">F21/F8</f>
        <v>0.12978571428571428</v>
      </c>
      <c r="G165" s="152">
        <f t="shared" si="80"/>
        <v>8.4778156996587029E-2</v>
      </c>
      <c r="H165" s="46">
        <f t="shared" si="56"/>
        <v>-0.31879138005315488</v>
      </c>
      <c r="I165" s="2"/>
      <c r="J165" s="2"/>
      <c r="K165" s="2"/>
      <c r="L165" s="2"/>
      <c r="M165" s="2"/>
      <c r="N165" s="30"/>
      <c r="O165" s="30" t="s">
        <v>111</v>
      </c>
      <c r="P165" s="30"/>
      <c r="T165" s="30"/>
      <c r="U165" s="27"/>
      <c r="V165" s="124" t="s">
        <v>554</v>
      </c>
    </row>
    <row r="166" spans="2:22">
      <c r="B166" s="111" t="s">
        <v>527</v>
      </c>
      <c r="C166" s="124" t="s">
        <v>530</v>
      </c>
      <c r="D166" s="29" t="s">
        <v>52</v>
      </c>
      <c r="E166" s="141">
        <f>E8/E55</f>
        <v>0.27441668387363205</v>
      </c>
      <c r="F166" s="141">
        <f t="shared" ref="F166:G166" si="81">F8/F55</f>
        <v>0.28231498285944745</v>
      </c>
      <c r="G166" s="141">
        <f t="shared" si="81"/>
        <v>0.2914262979908494</v>
      </c>
      <c r="H166" s="46">
        <f>(G166/E166)^(1/2)-1</f>
        <v>3.0526380494537264E-2</v>
      </c>
      <c r="I166" s="2"/>
      <c r="J166" s="2"/>
      <c r="K166" s="2"/>
      <c r="L166" s="2"/>
      <c r="M166" s="2"/>
      <c r="N166" s="30"/>
      <c r="O166" s="30" t="s">
        <v>120</v>
      </c>
      <c r="P166" s="30"/>
      <c r="T166" s="30"/>
      <c r="U166" s="27"/>
      <c r="V166" s="124" t="s">
        <v>559</v>
      </c>
    </row>
    <row r="167" spans="2:22">
      <c r="B167" s="111" t="s">
        <v>528</v>
      </c>
      <c r="C167" s="124" t="s">
        <v>531</v>
      </c>
      <c r="D167" s="29" t="s">
        <v>52</v>
      </c>
      <c r="E167" s="141">
        <f>E55/E84</f>
        <v>3.9087974172719937</v>
      </c>
      <c r="F167" s="141">
        <f t="shared" ref="F167:G167" si="82">F55/F84</f>
        <v>3.9545454545454546</v>
      </c>
      <c r="G167" s="141">
        <f t="shared" si="82"/>
        <v>3.7627245508982035</v>
      </c>
      <c r="H167" s="46">
        <f t="shared" si="56"/>
        <v>-1.8863048896462065E-2</v>
      </c>
      <c r="I167" s="2"/>
      <c r="J167" s="2"/>
      <c r="K167" s="2"/>
      <c r="L167" s="2"/>
      <c r="M167" s="2"/>
      <c r="N167" s="30"/>
      <c r="O167" s="30" t="s">
        <v>122</v>
      </c>
      <c r="P167" s="30"/>
      <c r="T167" s="30"/>
      <c r="U167" s="27"/>
      <c r="V167" s="124" t="s">
        <v>558</v>
      </c>
    </row>
    <row r="168" spans="2:22">
      <c r="B168" s="29"/>
      <c r="D168" s="29"/>
      <c r="E168" s="140"/>
      <c r="F168" s="140"/>
      <c r="G168" s="140"/>
      <c r="H168" s="46"/>
      <c r="I168" s="2"/>
      <c r="J168" s="2"/>
      <c r="K168" s="2"/>
      <c r="L168" s="2"/>
      <c r="M168" s="2"/>
      <c r="N168" s="30"/>
      <c r="O168" s="30"/>
      <c r="P168" s="30"/>
      <c r="T168" s="30"/>
      <c r="U168" s="27"/>
    </row>
    <row r="169" spans="2:22" s="100" customFormat="1">
      <c r="B169" s="135" t="s">
        <v>123</v>
      </c>
      <c r="C169" s="100" t="s">
        <v>357</v>
      </c>
      <c r="D169" s="135"/>
      <c r="E169" s="142"/>
      <c r="F169" s="142"/>
      <c r="G169" s="142"/>
      <c r="H169" s="46"/>
      <c r="I169" s="39"/>
      <c r="J169" s="39"/>
      <c r="K169" s="39"/>
      <c r="L169" s="39"/>
      <c r="M169" s="39"/>
      <c r="N169" s="136"/>
      <c r="O169" s="136"/>
      <c r="P169" s="136"/>
      <c r="T169" s="136"/>
      <c r="U169" s="137"/>
    </row>
    <row r="170" spans="2:22">
      <c r="B170" s="111" t="s">
        <v>124</v>
      </c>
      <c r="C170" s="124" t="s">
        <v>358</v>
      </c>
      <c r="D170" s="29" t="s">
        <v>59</v>
      </c>
      <c r="E170" s="140"/>
      <c r="F170" s="140"/>
      <c r="G170" s="140">
        <v>564</v>
      </c>
      <c r="H170" s="46" t="e">
        <f t="shared" si="56"/>
        <v>#DIV/0!</v>
      </c>
      <c r="I170" s="2"/>
      <c r="J170" s="2"/>
      <c r="K170" s="2"/>
      <c r="L170" s="2"/>
      <c r="M170" s="2"/>
      <c r="N170" s="30"/>
      <c r="O170" s="30"/>
      <c r="P170" s="30"/>
      <c r="T170" s="30"/>
      <c r="U170" s="27"/>
    </row>
    <row r="171" spans="2:22">
      <c r="B171" s="29" t="s">
        <v>125</v>
      </c>
      <c r="C171" s="124" t="s">
        <v>359</v>
      </c>
      <c r="D171" s="29" t="s">
        <v>126</v>
      </c>
      <c r="E171" s="133">
        <v>452059283</v>
      </c>
      <c r="F171" s="133">
        <v>457659212</v>
      </c>
      <c r="G171" s="133">
        <v>462617429</v>
      </c>
      <c r="H171" s="46">
        <f t="shared" si="56"/>
        <v>1.1610432344111965E-2</v>
      </c>
      <c r="I171" s="2"/>
      <c r="J171" s="2"/>
      <c r="K171" s="2"/>
      <c r="L171" s="2"/>
      <c r="M171" s="2"/>
      <c r="N171" s="30"/>
      <c r="O171" s="30"/>
      <c r="P171" s="30"/>
      <c r="T171" s="30"/>
      <c r="U171" s="27"/>
    </row>
    <row r="172" spans="2:22">
      <c r="B172" s="111" t="s">
        <v>127</v>
      </c>
      <c r="C172" s="124" t="s">
        <v>360</v>
      </c>
      <c r="D172" s="29" t="s">
        <v>128</v>
      </c>
      <c r="E172" s="141">
        <f t="shared" ref="E172:F172" si="83">E25</f>
        <v>0.53</v>
      </c>
      <c r="F172" s="141">
        <f t="shared" si="83"/>
        <v>0.4</v>
      </c>
      <c r="G172" s="141">
        <f>G25</f>
        <v>0.27</v>
      </c>
      <c r="H172" s="46">
        <f t="shared" si="56"/>
        <v>-0.28625357285367026</v>
      </c>
      <c r="I172" s="2"/>
      <c r="J172" s="2"/>
      <c r="K172" s="2"/>
      <c r="L172" s="2"/>
      <c r="M172" s="2"/>
      <c r="N172" s="30"/>
      <c r="O172" s="30" t="s">
        <v>129</v>
      </c>
      <c r="P172" s="30"/>
      <c r="T172" s="30"/>
      <c r="U172" s="27"/>
      <c r="V172" s="124" t="s">
        <v>561</v>
      </c>
    </row>
    <row r="173" spans="2:22">
      <c r="B173" s="111" t="s">
        <v>130</v>
      </c>
      <c r="C173" s="124" t="s">
        <v>361</v>
      </c>
      <c r="D173" s="29" t="s">
        <v>110</v>
      </c>
      <c r="E173" s="151">
        <v>-0.1452</v>
      </c>
      <c r="F173" s="151">
        <v>-0.25719999999999998</v>
      </c>
      <c r="G173" s="151">
        <v>-0.32500000000000001</v>
      </c>
      <c r="H173" s="46">
        <f t="shared" si="56"/>
        <v>0.4960922468281439</v>
      </c>
      <c r="I173" s="2"/>
      <c r="J173" s="2"/>
      <c r="K173" s="2"/>
      <c r="L173" s="2"/>
      <c r="M173" s="2"/>
      <c r="N173" s="30"/>
      <c r="O173" s="30"/>
      <c r="P173" s="30"/>
      <c r="T173" s="30"/>
      <c r="U173" s="27"/>
    </row>
    <row r="174" spans="2:22">
      <c r="B174" s="29" t="s">
        <v>131</v>
      </c>
      <c r="C174" s="124" t="s">
        <v>520</v>
      </c>
      <c r="D174" s="29" t="s">
        <v>52</v>
      </c>
      <c r="E174" s="140">
        <v>18.78</v>
      </c>
      <c r="F174" s="140">
        <v>15.8</v>
      </c>
      <c r="G174" s="141">
        <v>18.739999999999998</v>
      </c>
      <c r="H174" s="46">
        <f t="shared" si="56"/>
        <v>-1.0655304038253988E-3</v>
      </c>
      <c r="I174" s="2"/>
      <c r="J174" s="2"/>
      <c r="K174" s="2"/>
      <c r="L174" s="2"/>
      <c r="M174" s="2"/>
      <c r="N174" s="30"/>
      <c r="O174" s="30" t="s">
        <v>132</v>
      </c>
      <c r="P174" s="30"/>
      <c r="T174" s="30"/>
      <c r="U174" s="27"/>
      <c r="V174" s="124" t="s">
        <v>560</v>
      </c>
    </row>
    <row r="175" spans="2:22">
      <c r="B175" s="111" t="s">
        <v>133</v>
      </c>
      <c r="C175" s="124" t="s">
        <v>521</v>
      </c>
      <c r="D175" s="29" t="s">
        <v>52</v>
      </c>
      <c r="E175" s="140">
        <v>-1.18</v>
      </c>
      <c r="F175" s="140">
        <v>-6.3E-2</v>
      </c>
      <c r="G175" s="140">
        <v>-0.55000000000000004</v>
      </c>
      <c r="H175" s="46">
        <f t="shared" si="56"/>
        <v>-0.31728359114837856</v>
      </c>
      <c r="I175" s="2"/>
      <c r="J175" s="2"/>
      <c r="K175" s="2"/>
      <c r="L175" s="2"/>
      <c r="M175" s="2"/>
      <c r="N175" s="30"/>
      <c r="O175" s="30" t="s">
        <v>134</v>
      </c>
      <c r="P175" s="30"/>
      <c r="T175" s="30"/>
      <c r="U175" s="27"/>
      <c r="V175" s="124" t="s">
        <v>562</v>
      </c>
    </row>
    <row r="176" spans="2:22">
      <c r="B176" s="111" t="s">
        <v>135</v>
      </c>
      <c r="C176" s="124" t="s">
        <v>364</v>
      </c>
      <c r="D176" s="29" t="s">
        <v>128</v>
      </c>
      <c r="E176" s="140">
        <v>2.17</v>
      </c>
      <c r="F176" s="140">
        <v>2.36</v>
      </c>
      <c r="G176" s="140">
        <v>2.35</v>
      </c>
      <c r="H176" s="46">
        <f t="shared" si="56"/>
        <v>4.0648503941537628E-2</v>
      </c>
      <c r="I176" s="2"/>
      <c r="J176" s="2"/>
      <c r="K176" s="2"/>
      <c r="L176" s="2"/>
      <c r="M176" s="2"/>
      <c r="N176" s="30"/>
      <c r="O176" s="30" t="s">
        <v>136</v>
      </c>
      <c r="P176" s="30"/>
      <c r="T176" s="30"/>
      <c r="U176" s="27"/>
      <c r="V176" s="124" t="s">
        <v>563</v>
      </c>
    </row>
    <row r="177" spans="2:22">
      <c r="B177" s="111" t="s">
        <v>137</v>
      </c>
      <c r="C177" s="124" t="s">
        <v>365</v>
      </c>
      <c r="D177" s="29" t="s">
        <v>52</v>
      </c>
      <c r="E177" s="140"/>
      <c r="F177" s="140"/>
      <c r="G177" s="140">
        <v>1.77</v>
      </c>
      <c r="H177" s="46" t="e">
        <f t="shared" si="56"/>
        <v>#DIV/0!</v>
      </c>
      <c r="I177" s="2"/>
      <c r="J177" s="2"/>
      <c r="K177" s="2"/>
      <c r="L177" s="2"/>
      <c r="M177" s="2"/>
      <c r="N177" s="30"/>
      <c r="O177" s="30" t="s">
        <v>138</v>
      </c>
      <c r="P177" s="30"/>
      <c r="T177" s="30"/>
      <c r="U177" s="27"/>
      <c r="V177" s="124" t="s">
        <v>564</v>
      </c>
    </row>
    <row r="178" spans="2:22">
      <c r="B178" s="111" t="s">
        <v>139</v>
      </c>
      <c r="C178" s="124" t="s">
        <v>522</v>
      </c>
      <c r="D178" s="29" t="s">
        <v>52</v>
      </c>
      <c r="E178" s="140"/>
      <c r="F178" s="140"/>
      <c r="G178" s="140">
        <f>G170/0.2</f>
        <v>2820</v>
      </c>
      <c r="H178" s="46" t="e">
        <f t="shared" si="56"/>
        <v>#DIV/0!</v>
      </c>
      <c r="I178" s="2"/>
      <c r="J178" s="2"/>
      <c r="K178" s="2"/>
      <c r="L178" s="2"/>
      <c r="M178" s="2"/>
      <c r="N178" s="30"/>
      <c r="O178" s="34" t="s">
        <v>140</v>
      </c>
      <c r="P178" s="30"/>
      <c r="T178" s="30"/>
      <c r="U178" s="27"/>
    </row>
    <row r="179" spans="2:22">
      <c r="B179" s="111" t="s">
        <v>141</v>
      </c>
      <c r="C179" s="124" t="s">
        <v>523</v>
      </c>
      <c r="D179" s="29" t="s">
        <v>52</v>
      </c>
      <c r="E179" s="140"/>
      <c r="F179" s="140"/>
      <c r="G179" s="140">
        <v>0.63</v>
      </c>
      <c r="H179" s="46" t="e">
        <f t="shared" si="56"/>
        <v>#DIV/0!</v>
      </c>
      <c r="I179" s="2"/>
      <c r="J179" s="2"/>
      <c r="K179" s="2"/>
      <c r="L179" s="2"/>
      <c r="M179" s="2"/>
      <c r="N179" s="30"/>
      <c r="O179" s="30" t="s">
        <v>142</v>
      </c>
      <c r="P179" s="30"/>
      <c r="T179" s="30"/>
      <c r="U179" s="27"/>
      <c r="V179" s="124" t="s">
        <v>565</v>
      </c>
    </row>
    <row r="180" spans="2:22">
      <c r="B180" s="29"/>
      <c r="D180" s="29"/>
      <c r="E180" s="140"/>
      <c r="F180" s="140"/>
      <c r="G180" s="140"/>
      <c r="H180" s="46" t="e">
        <f t="shared" si="56"/>
        <v>#DIV/0!</v>
      </c>
      <c r="I180" s="2"/>
      <c r="J180" s="2"/>
      <c r="K180" s="2"/>
      <c r="L180" s="2"/>
      <c r="M180" s="2"/>
      <c r="N180" s="30"/>
      <c r="O180" s="30"/>
      <c r="P180" s="30"/>
      <c r="T180" s="30"/>
      <c r="U180" s="27"/>
    </row>
    <row r="181" spans="2:22" s="100" customFormat="1">
      <c r="B181" s="135" t="s">
        <v>143</v>
      </c>
      <c r="C181" s="100" t="s">
        <v>524</v>
      </c>
      <c r="D181" s="135"/>
      <c r="E181" s="142"/>
      <c r="F181" s="142"/>
      <c r="G181" s="142"/>
      <c r="H181" s="46" t="e">
        <f t="shared" si="56"/>
        <v>#DIV/0!</v>
      </c>
      <c r="I181" s="39"/>
      <c r="J181" s="39"/>
      <c r="K181" s="39"/>
      <c r="L181" s="39"/>
      <c r="M181" s="39"/>
      <c r="N181" s="136"/>
      <c r="O181" s="136"/>
      <c r="P181" s="136"/>
      <c r="T181" s="136"/>
      <c r="U181" s="137"/>
    </row>
    <row r="182" spans="2:22">
      <c r="B182" s="111" t="s">
        <v>144</v>
      </c>
      <c r="C182" s="124" t="s">
        <v>369</v>
      </c>
      <c r="D182" s="29" t="s">
        <v>128</v>
      </c>
      <c r="E182" s="140">
        <v>0.4</v>
      </c>
      <c r="F182" s="140">
        <v>0.31</v>
      </c>
      <c r="G182" s="141">
        <v>0.2</v>
      </c>
      <c r="H182" s="46">
        <f t="shared" si="56"/>
        <v>-0.29289321881345243</v>
      </c>
      <c r="I182" s="2"/>
      <c r="J182" s="2"/>
      <c r="K182" s="2"/>
      <c r="L182" s="2"/>
      <c r="M182" s="2"/>
      <c r="N182" s="30"/>
      <c r="O182" s="30"/>
      <c r="P182" s="30"/>
      <c r="T182" s="30"/>
      <c r="U182" s="27"/>
      <c r="V182" s="124" t="s">
        <v>566</v>
      </c>
    </row>
    <row r="183" spans="2:22">
      <c r="B183" s="111" t="s">
        <v>145</v>
      </c>
      <c r="C183" s="124" t="s">
        <v>370</v>
      </c>
      <c r="D183" s="29" t="s">
        <v>110</v>
      </c>
      <c r="E183" s="153">
        <f>E182/E21</f>
        <v>1.6474464579901153E-3</v>
      </c>
      <c r="F183" s="153">
        <f>F182/F21</f>
        <v>1.7061089708310404E-3</v>
      </c>
      <c r="G183" s="153">
        <f>G182/G21</f>
        <v>1.6103059581320451E-3</v>
      </c>
      <c r="H183" s="46">
        <f t="shared" si="56"/>
        <v>-1.1336398674376524E-2</v>
      </c>
      <c r="I183" s="2"/>
      <c r="J183" s="2"/>
      <c r="K183" s="2"/>
      <c r="L183" s="2"/>
      <c r="M183" s="2"/>
      <c r="N183" s="30"/>
      <c r="O183" s="30" t="s">
        <v>146</v>
      </c>
      <c r="P183" s="30"/>
      <c r="T183" s="30"/>
      <c r="U183" s="27"/>
      <c r="V183" s="124" t="s">
        <v>567</v>
      </c>
    </row>
    <row r="184" spans="2:22">
      <c r="B184" s="111" t="s">
        <v>147</v>
      </c>
      <c r="C184" s="124" t="s">
        <v>371</v>
      </c>
      <c r="D184" s="29" t="s">
        <v>110</v>
      </c>
      <c r="E184" s="151">
        <f>1-E183</f>
        <v>0.99835255354200991</v>
      </c>
      <c r="F184" s="151">
        <f t="shared" ref="F184" si="84">1-F183</f>
        <v>0.99829389102916899</v>
      </c>
      <c r="G184" s="151">
        <f>1-G183</f>
        <v>0.99838969404186795</v>
      </c>
      <c r="H184" s="46">
        <f t="shared" si="56"/>
        <v>1.8600720912420599E-5</v>
      </c>
      <c r="I184" s="2"/>
      <c r="J184" s="2"/>
      <c r="K184" s="2"/>
      <c r="L184" s="2"/>
      <c r="M184" s="2"/>
      <c r="N184" s="30"/>
      <c r="O184" s="30" t="s">
        <v>148</v>
      </c>
      <c r="P184" s="30"/>
      <c r="T184" s="30"/>
      <c r="U184" s="27"/>
      <c r="V184" s="124" t="s">
        <v>568</v>
      </c>
    </row>
    <row r="185" spans="2:22">
      <c r="B185" s="111" t="s">
        <v>149</v>
      </c>
      <c r="C185" s="124" t="s">
        <v>372</v>
      </c>
      <c r="D185" s="29" t="s">
        <v>110</v>
      </c>
      <c r="E185" s="153">
        <v>5.5399999999999998E-2</v>
      </c>
      <c r="F185" s="153">
        <v>5.0200000000000002E-2</v>
      </c>
      <c r="G185" s="153">
        <v>4.1099999999999998E-2</v>
      </c>
      <c r="H185" s="46">
        <f t="shared" si="56"/>
        <v>-0.13867703135369158</v>
      </c>
      <c r="I185" s="2"/>
      <c r="J185" s="2"/>
      <c r="K185" s="2"/>
      <c r="L185" s="2"/>
      <c r="M185" s="2"/>
      <c r="N185" s="30"/>
      <c r="O185" s="30" t="s">
        <v>150</v>
      </c>
      <c r="P185" s="30"/>
      <c r="T185" s="30"/>
      <c r="U185" s="27"/>
      <c r="V185" s="124" t="s">
        <v>569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1" zoomScale="92" workbookViewId="0">
      <selection activeCell="W35" sqref="W35"/>
    </sheetView>
  </sheetViews>
  <sheetFormatPr baseColWidth="10" defaultRowHeight="12" x14ac:dyDescent="0"/>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34" sqref="V34"/>
    </sheetView>
  </sheetViews>
  <sheetFormatPr baseColWidth="10" defaultRowHeight="12" x14ac:dyDescent="0"/>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71"/>
  <sheetViews>
    <sheetView zoomScale="120" zoomScaleNormal="120" zoomScalePageLayoutView="120" workbookViewId="0">
      <selection activeCell="C45" sqref="C45"/>
    </sheetView>
  </sheetViews>
  <sheetFormatPr baseColWidth="10" defaultColWidth="60.33203125" defaultRowHeight="12" x14ac:dyDescent="0"/>
  <cols>
    <col min="1" max="1" width="2.5" style="2" customWidth="1"/>
    <col min="2" max="3" width="53.6640625" style="4" customWidth="1"/>
    <col min="4" max="4" width="7.6640625" style="2" bestFit="1" customWidth="1"/>
    <col min="5" max="5" width="13.6640625" style="2" bestFit="1" customWidth="1"/>
    <col min="6" max="6" width="15.6640625" style="2" bestFit="1" customWidth="1"/>
    <col min="7" max="7" width="13.6640625" style="2" bestFit="1" customWidth="1"/>
    <col min="8" max="8" width="8.6640625" style="3" customWidth="1"/>
    <col min="9" max="9" width="3.5" style="2" customWidth="1"/>
    <col min="10" max="10" width="8.5" style="2" customWidth="1"/>
    <col min="11" max="11" width="9.6640625" style="2" bestFit="1" customWidth="1"/>
    <col min="12" max="12" width="10.6640625" style="2" bestFit="1" customWidth="1"/>
    <col min="13" max="13" width="3.1640625" style="2" customWidth="1"/>
    <col min="14" max="14" width="8.5" style="2" customWidth="1"/>
    <col min="15" max="15" width="52" style="2" bestFit="1" customWidth="1"/>
    <col min="16" max="16" width="11.6640625" style="2" customWidth="1"/>
    <col min="17" max="17" width="2.5" style="2" customWidth="1"/>
    <col min="18" max="23" width="8.5" style="2" customWidth="1"/>
    <col min="24" max="16384" width="60.33203125" style="2"/>
  </cols>
  <sheetData>
    <row r="2" spans="2:24">
      <c r="B2" s="1" t="s">
        <v>151</v>
      </c>
      <c r="C2" s="1" t="s">
        <v>233</v>
      </c>
      <c r="S2" s="2" t="s">
        <v>0</v>
      </c>
      <c r="T2" s="2" t="s">
        <v>0</v>
      </c>
    </row>
    <row r="3" spans="2:24">
      <c r="J3" s="5" t="s">
        <v>1</v>
      </c>
      <c r="N3" s="5" t="s">
        <v>2</v>
      </c>
      <c r="R3" s="5" t="s">
        <v>2</v>
      </c>
    </row>
    <row r="4" spans="2:24" s="5" customFormat="1" ht="13" thickBot="1">
      <c r="B4" s="6"/>
      <c r="C4" s="6"/>
      <c r="D4" s="7" t="s">
        <v>3</v>
      </c>
      <c r="E4" s="8">
        <v>2016</v>
      </c>
      <c r="F4" s="8">
        <v>2017</v>
      </c>
      <c r="G4" s="8">
        <v>2018</v>
      </c>
      <c r="H4" s="9" t="s">
        <v>4</v>
      </c>
      <c r="J4" s="8">
        <v>2016</v>
      </c>
      <c r="K4" s="8">
        <v>2017</v>
      </c>
      <c r="L4" s="8">
        <v>2018</v>
      </c>
      <c r="N4" s="8" t="s">
        <v>5</v>
      </c>
      <c r="O4" s="97" t="s">
        <v>6</v>
      </c>
      <c r="P4" s="97" t="s">
        <v>170</v>
      </c>
      <c r="R4" s="8">
        <v>2016</v>
      </c>
      <c r="S4" s="8">
        <v>2017</v>
      </c>
      <c r="T4" s="8">
        <v>2018</v>
      </c>
    </row>
    <row r="5" spans="2:24">
      <c r="B5" s="10" t="s">
        <v>7</v>
      </c>
      <c r="C5" s="10" t="s">
        <v>234</v>
      </c>
      <c r="D5" s="11"/>
      <c r="E5" s="12"/>
      <c r="F5" s="12"/>
      <c r="G5" s="12"/>
      <c r="H5" s="13"/>
      <c r="I5" s="14"/>
      <c r="J5" s="14"/>
      <c r="K5" s="14"/>
      <c r="L5" s="14"/>
      <c r="M5" s="14"/>
      <c r="N5" s="14"/>
      <c r="O5" s="14"/>
      <c r="P5" s="14"/>
      <c r="Q5" s="14"/>
      <c r="R5" s="14"/>
      <c r="S5" s="14"/>
      <c r="T5" s="14"/>
      <c r="U5" s="14"/>
      <c r="V5" s="14"/>
      <c r="W5" s="14"/>
      <c r="X5" s="14"/>
    </row>
    <row r="6" spans="2:24">
      <c r="B6" s="73" t="s">
        <v>8</v>
      </c>
      <c r="C6" s="73" t="s">
        <v>235</v>
      </c>
      <c r="D6" s="161"/>
      <c r="E6" s="162"/>
      <c r="F6" s="162"/>
      <c r="G6" s="162"/>
      <c r="H6" s="74"/>
      <c r="I6" s="75"/>
      <c r="J6" s="75"/>
      <c r="K6" s="75"/>
      <c r="L6" s="75"/>
      <c r="M6" s="75"/>
      <c r="N6" s="75"/>
      <c r="O6" s="75"/>
      <c r="P6" s="75"/>
      <c r="Q6" s="75"/>
      <c r="R6" s="75"/>
      <c r="S6" s="75"/>
      <c r="T6" s="75"/>
    </row>
    <row r="7" spans="2:24" s="47" customFormat="1">
      <c r="B7" s="43" t="s">
        <v>9</v>
      </c>
      <c r="C7" s="43" t="s">
        <v>236</v>
      </c>
      <c r="D7" s="44" t="s">
        <v>59</v>
      </c>
      <c r="E7" s="45">
        <v>1329</v>
      </c>
      <c r="F7" s="45">
        <v>1391.7</v>
      </c>
      <c r="G7" s="45">
        <v>1465.2</v>
      </c>
      <c r="H7" s="46">
        <f>(G7/E7)^(1/2)-1</f>
        <v>4.9991938053538965E-2</v>
      </c>
      <c r="J7" s="48">
        <f t="shared" ref="J7:J10" si="0">E7/$E$7</f>
        <v>1</v>
      </c>
      <c r="K7" s="48">
        <f t="shared" ref="K7:K10" si="1">F7/$F$7</f>
        <v>1</v>
      </c>
      <c r="L7" s="48">
        <f t="shared" ref="L7:L10" si="2">G7/$G$7</f>
        <v>1</v>
      </c>
      <c r="O7" s="49">
        <f>F7-E7</f>
        <v>62.700000000000045</v>
      </c>
      <c r="P7" s="49">
        <f>G7-F7</f>
        <v>73.5</v>
      </c>
      <c r="S7" s="48">
        <f>F7/E7-1</f>
        <v>4.7178329571106126E-2</v>
      </c>
      <c r="T7" s="48">
        <f>G7/F7-1</f>
        <v>5.2813106272903587E-2</v>
      </c>
    </row>
    <row r="8" spans="2:24">
      <c r="B8" s="15" t="s">
        <v>152</v>
      </c>
      <c r="C8" s="15" t="s">
        <v>237</v>
      </c>
      <c r="D8" s="16" t="s">
        <v>59</v>
      </c>
      <c r="E8" s="35">
        <v>-267.7</v>
      </c>
      <c r="F8" s="35">
        <v>-312.89999999999998</v>
      </c>
      <c r="G8" s="35">
        <v>-301.39999999999998</v>
      </c>
      <c r="H8" s="22">
        <f t="shared" ref="H8:H26" si="3">(G8/E8)^(1/2)-1</f>
        <v>6.10783133915207E-2</v>
      </c>
      <c r="J8" s="20">
        <f t="shared" si="0"/>
        <v>-0.20142964635063956</v>
      </c>
      <c r="K8" s="20">
        <f t="shared" si="1"/>
        <v>-0.22483293813321834</v>
      </c>
      <c r="L8" s="20">
        <f t="shared" si="2"/>
        <v>-0.20570570570570568</v>
      </c>
      <c r="O8" s="19">
        <f t="shared" ref="O8:P25" si="4">F8-E8</f>
        <v>-45.199999999999989</v>
      </c>
      <c r="P8" s="19">
        <f t="shared" si="4"/>
        <v>11.5</v>
      </c>
      <c r="S8" s="20">
        <f t="shared" ref="S8:T25" si="5">F8/E8-1</f>
        <v>0.16884572282405674</v>
      </c>
      <c r="T8" s="20">
        <f t="shared" si="5"/>
        <v>-3.6752956216043464E-2</v>
      </c>
    </row>
    <row r="9" spans="2:24">
      <c r="B9" s="15" t="s">
        <v>153</v>
      </c>
      <c r="C9" s="15" t="s">
        <v>238</v>
      </c>
      <c r="D9" s="16" t="s">
        <v>59</v>
      </c>
      <c r="E9" s="35">
        <v>-168.6</v>
      </c>
      <c r="F9" s="35">
        <v>-192.8</v>
      </c>
      <c r="G9" s="35">
        <v>-183.3</v>
      </c>
      <c r="H9" s="22">
        <f t="shared" si="3"/>
        <v>4.2683370971094092E-2</v>
      </c>
      <c r="J9" s="20">
        <f t="shared" si="0"/>
        <v>-0.12686230248306998</v>
      </c>
      <c r="K9" s="20">
        <f t="shared" si="1"/>
        <v>-0.13853560393763023</v>
      </c>
      <c r="L9" s="20">
        <f t="shared" si="2"/>
        <v>-0.1251023751023751</v>
      </c>
      <c r="O9" s="19">
        <f t="shared" si="4"/>
        <v>-24.200000000000017</v>
      </c>
      <c r="P9" s="19">
        <f t="shared" si="4"/>
        <v>9.5</v>
      </c>
      <c r="S9" s="20">
        <f t="shared" si="5"/>
        <v>0.14353499406880199</v>
      </c>
      <c r="T9" s="20">
        <f t="shared" si="5"/>
        <v>-4.9273858921161873E-2</v>
      </c>
    </row>
    <row r="10" spans="2:24">
      <c r="B10" s="15" t="s">
        <v>154</v>
      </c>
      <c r="C10" s="15" t="s">
        <v>239</v>
      </c>
      <c r="D10" s="16" t="s">
        <v>59</v>
      </c>
      <c r="E10" s="35">
        <v>0</v>
      </c>
      <c r="F10" s="35">
        <v>-3</v>
      </c>
      <c r="G10" s="35">
        <v>-18.100000000000001</v>
      </c>
      <c r="H10" s="22">
        <f>(G10/F10)^(1/2)-1</f>
        <v>1.4562844569254056</v>
      </c>
      <c r="J10" s="20">
        <f t="shared" si="0"/>
        <v>0</v>
      </c>
      <c r="K10" s="20">
        <f t="shared" si="1"/>
        <v>-2.1556369907307607E-3</v>
      </c>
      <c r="L10" s="20">
        <f t="shared" si="2"/>
        <v>-1.2353262353262354E-2</v>
      </c>
      <c r="O10" s="19">
        <f t="shared" si="4"/>
        <v>-3</v>
      </c>
      <c r="P10" s="19">
        <f t="shared" si="4"/>
        <v>-15.100000000000001</v>
      </c>
      <c r="S10" s="20" t="e">
        <f t="shared" si="5"/>
        <v>#DIV/0!</v>
      </c>
      <c r="T10" s="20">
        <f t="shared" si="5"/>
        <v>5.0333333333333341</v>
      </c>
    </row>
    <row r="11" spans="2:24">
      <c r="B11" s="15" t="s">
        <v>155</v>
      </c>
      <c r="C11" s="15" t="s">
        <v>240</v>
      </c>
      <c r="D11" s="16" t="s">
        <v>59</v>
      </c>
      <c r="E11" s="35">
        <v>-139.9</v>
      </c>
      <c r="F11" s="35">
        <v>-192.8</v>
      </c>
      <c r="G11" s="35">
        <v>-230</v>
      </c>
      <c r="H11" s="22">
        <f>(G11/E11)^(1/2)-1</f>
        <v>0.28219789854626365</v>
      </c>
      <c r="J11" s="20">
        <f>E11/$E$7</f>
        <v>-0.1052671181339353</v>
      </c>
      <c r="K11" s="20">
        <f>F11/$F$7</f>
        <v>-0.13853560393763023</v>
      </c>
      <c r="L11" s="20">
        <f>G11/$G$7</f>
        <v>-0.15697515697515696</v>
      </c>
      <c r="O11" s="19">
        <f t="shared" si="4"/>
        <v>-52.900000000000006</v>
      </c>
      <c r="P11" s="19">
        <f t="shared" si="4"/>
        <v>-37.199999999999989</v>
      </c>
      <c r="S11" s="20">
        <f t="shared" si="5"/>
        <v>0.37812723373838453</v>
      </c>
      <c r="T11" s="20">
        <f t="shared" si="5"/>
        <v>0.19294605809128629</v>
      </c>
    </row>
    <row r="12" spans="2:24">
      <c r="B12" s="15" t="s">
        <v>156</v>
      </c>
      <c r="C12" s="15" t="s">
        <v>241</v>
      </c>
      <c r="D12" s="16" t="s">
        <v>59</v>
      </c>
      <c r="E12" s="35">
        <v>42</v>
      </c>
      <c r="F12" s="35">
        <v>49.1</v>
      </c>
      <c r="G12" s="35">
        <v>37.700000000000003</v>
      </c>
      <c r="H12" s="22">
        <f>(G12/E12)^(1/2)-1</f>
        <v>-5.2572405078336493E-2</v>
      </c>
      <c r="J12" s="20">
        <f t="shared" ref="J12:J13" si="6">E12/$E$7</f>
        <v>3.160270880361174E-2</v>
      </c>
      <c r="K12" s="20">
        <f t="shared" ref="K12:K13" si="7">F12/$F$7</f>
        <v>3.5280592081626788E-2</v>
      </c>
      <c r="L12" s="20">
        <f t="shared" ref="L12:L13" si="8">G12/$G$7</f>
        <v>2.5730275730275733E-2</v>
      </c>
      <c r="O12" s="19">
        <f t="shared" ref="O12:O13" si="9">F12-E12</f>
        <v>7.1000000000000014</v>
      </c>
      <c r="P12" s="19">
        <f t="shared" ref="P12:P13" si="10">G12-F12</f>
        <v>-11.399999999999999</v>
      </c>
      <c r="S12" s="20">
        <f t="shared" ref="S12" si="11">F12/E12-1</f>
        <v>0.16904761904761911</v>
      </c>
      <c r="T12" s="20">
        <f t="shared" ref="T12" si="12">G12/F12-1</f>
        <v>-0.23217922606924635</v>
      </c>
    </row>
    <row r="13" spans="2:24" s="47" customFormat="1">
      <c r="B13" s="43" t="s">
        <v>157</v>
      </c>
      <c r="C13" s="43" t="s">
        <v>242</v>
      </c>
      <c r="D13" s="44" t="s">
        <v>59</v>
      </c>
      <c r="E13" s="45">
        <f>SUM(E8:E12)</f>
        <v>-534.19999999999993</v>
      </c>
      <c r="F13" s="45">
        <f t="shared" ref="F13:G13" si="13">SUM(F8:F12)</f>
        <v>-652.4</v>
      </c>
      <c r="G13" s="45">
        <f t="shared" si="13"/>
        <v>-695.09999999999991</v>
      </c>
      <c r="H13" s="46">
        <f>(G13/E13)^(1/2)-1</f>
        <v>0.14070068517714551</v>
      </c>
      <c r="J13" s="20">
        <f t="shared" si="6"/>
        <v>-0.40195635816403308</v>
      </c>
      <c r="K13" s="20">
        <f t="shared" si="7"/>
        <v>-0.4687791909175828</v>
      </c>
      <c r="L13" s="20">
        <f t="shared" si="8"/>
        <v>-0.47440622440622432</v>
      </c>
      <c r="O13" s="19">
        <f t="shared" si="9"/>
        <v>-118.20000000000005</v>
      </c>
      <c r="P13" s="19">
        <f t="shared" si="10"/>
        <v>-42.699999999999932</v>
      </c>
      <c r="S13" s="20">
        <f t="shared" ref="S13" si="14">F13/E13-1</f>
        <v>0.2212654436540622</v>
      </c>
      <c r="T13" s="20">
        <f t="shared" ref="T13" si="15">G13/F13-1</f>
        <v>6.5450643776823858E-2</v>
      </c>
    </row>
    <row r="14" spans="2:24" s="39" customFormat="1">
      <c r="B14" s="37" t="s">
        <v>158</v>
      </c>
      <c r="C14" s="37" t="s">
        <v>158</v>
      </c>
      <c r="D14" s="38" t="s">
        <v>59</v>
      </c>
      <c r="E14" s="42">
        <f>E7+E13</f>
        <v>794.80000000000007</v>
      </c>
      <c r="F14" s="42">
        <f t="shared" ref="F14" si="16">F7+F13</f>
        <v>739.30000000000007</v>
      </c>
      <c r="G14" s="42">
        <f>G7+G13</f>
        <v>770.10000000000014</v>
      </c>
      <c r="H14" s="126">
        <f t="shared" si="3"/>
        <v>-1.5661135839527662E-2</v>
      </c>
      <c r="J14" s="40">
        <f t="shared" ref="J14:J22" si="17">E14/$E$7</f>
        <v>0.59804364183596692</v>
      </c>
      <c r="K14" s="40">
        <f t="shared" ref="K14:K22" si="18">F14/$F$7</f>
        <v>0.5312208090824172</v>
      </c>
      <c r="L14" s="40">
        <f t="shared" ref="L14:L22" si="19">G14/$G$7</f>
        <v>0.52559377559377563</v>
      </c>
      <c r="O14" s="41">
        <f t="shared" si="4"/>
        <v>-55.5</v>
      </c>
      <c r="P14" s="41">
        <f t="shared" si="4"/>
        <v>30.800000000000068</v>
      </c>
      <c r="S14" s="40">
        <f t="shared" si="5"/>
        <v>-6.982888777050833E-2</v>
      </c>
      <c r="T14" s="40">
        <f>G14/F14-1</f>
        <v>4.1661030704720714E-2</v>
      </c>
    </row>
    <row r="15" spans="2:24">
      <c r="B15" s="15" t="s">
        <v>159</v>
      </c>
      <c r="C15" s="15" t="s">
        <v>243</v>
      </c>
      <c r="D15" s="16" t="s">
        <v>59</v>
      </c>
      <c r="E15" s="35">
        <v>-349.4</v>
      </c>
      <c r="F15" s="35">
        <v>-411.8</v>
      </c>
      <c r="G15" s="35">
        <v>-468.3</v>
      </c>
      <c r="H15" s="22">
        <f t="shared" si="3"/>
        <v>0.15771224970613229</v>
      </c>
      <c r="J15" s="20">
        <f t="shared" si="17"/>
        <v>-0.26290443942814146</v>
      </c>
      <c r="K15" s="20">
        <f t="shared" si="18"/>
        <v>-0.29589710426097576</v>
      </c>
      <c r="L15" s="20">
        <f t="shared" si="19"/>
        <v>-0.31961506961506964</v>
      </c>
      <c r="O15" s="19">
        <f t="shared" si="4"/>
        <v>-62.400000000000034</v>
      </c>
      <c r="P15" s="19">
        <f t="shared" si="4"/>
        <v>-56.5</v>
      </c>
      <c r="S15" s="20">
        <f t="shared" si="5"/>
        <v>0.17859187178019464</v>
      </c>
      <c r="T15" s="20">
        <f t="shared" si="5"/>
        <v>0.13720252549781442</v>
      </c>
    </row>
    <row r="16" spans="2:24">
      <c r="B16" s="15" t="s">
        <v>160</v>
      </c>
      <c r="C16" s="15" t="s">
        <v>244</v>
      </c>
      <c r="D16" s="16" t="s">
        <v>59</v>
      </c>
      <c r="E16" s="35">
        <v>-1.2</v>
      </c>
      <c r="F16" s="35">
        <v>0</v>
      </c>
      <c r="G16" s="35">
        <v>-14.5</v>
      </c>
      <c r="H16" s="22">
        <f t="shared" si="3"/>
        <v>2.4761089357690351</v>
      </c>
      <c r="J16" s="20">
        <f t="shared" si="17"/>
        <v>-9.0293453724604961E-4</v>
      </c>
      <c r="K16" s="20">
        <f t="shared" si="18"/>
        <v>0</v>
      </c>
      <c r="L16" s="20">
        <f t="shared" si="19"/>
        <v>-9.8962598962598954E-3</v>
      </c>
      <c r="O16" s="19">
        <f t="shared" si="4"/>
        <v>1.2</v>
      </c>
      <c r="P16" s="19">
        <f t="shared" si="4"/>
        <v>-14.5</v>
      </c>
      <c r="S16" s="20">
        <f t="shared" si="5"/>
        <v>-1</v>
      </c>
      <c r="T16" s="20" t="e">
        <f t="shared" si="5"/>
        <v>#DIV/0!</v>
      </c>
    </row>
    <row r="17" spans="2:24" s="47" customFormat="1">
      <c r="B17" s="43" t="s">
        <v>161</v>
      </c>
      <c r="C17" s="43" t="s">
        <v>245</v>
      </c>
      <c r="D17" s="44" t="s">
        <v>59</v>
      </c>
      <c r="E17" s="50"/>
      <c r="F17" s="50">
        <v>-7.3</v>
      </c>
      <c r="G17" s="50">
        <v>-2.5</v>
      </c>
      <c r="H17" s="46">
        <f>(G17/F17)^(1/2)-1</f>
        <v>-0.41479426401934716</v>
      </c>
      <c r="J17" s="48">
        <f t="shared" si="17"/>
        <v>0</v>
      </c>
      <c r="K17" s="48">
        <f t="shared" si="18"/>
        <v>-5.2453833441115181E-3</v>
      </c>
      <c r="L17" s="48">
        <f t="shared" si="19"/>
        <v>-1.7062517062517062E-3</v>
      </c>
      <c r="O17" s="49">
        <f t="shared" si="4"/>
        <v>-7.3</v>
      </c>
      <c r="P17" s="49">
        <f t="shared" si="4"/>
        <v>4.8</v>
      </c>
      <c r="S17" s="20" t="e">
        <f t="shared" si="5"/>
        <v>#DIV/0!</v>
      </c>
      <c r="T17" s="20">
        <f t="shared" si="5"/>
        <v>-0.65753424657534243</v>
      </c>
    </row>
    <row r="18" spans="2:24">
      <c r="B18" s="15" t="s">
        <v>162</v>
      </c>
      <c r="C18" s="98" t="s">
        <v>246</v>
      </c>
      <c r="D18" s="16" t="s">
        <v>59</v>
      </c>
      <c r="E18" s="35">
        <v>2.4</v>
      </c>
      <c r="F18" s="35">
        <v>4</v>
      </c>
      <c r="G18" s="35">
        <v>3.9</v>
      </c>
      <c r="H18" s="22">
        <f t="shared" si="3"/>
        <v>0.27475487839819612</v>
      </c>
      <c r="J18" s="20">
        <f t="shared" si="17"/>
        <v>1.8058690744920992E-3</v>
      </c>
      <c r="K18" s="20">
        <f t="shared" si="18"/>
        <v>2.8741826543076813E-3</v>
      </c>
      <c r="L18" s="20">
        <f t="shared" si="19"/>
        <v>2.6617526617526617E-3</v>
      </c>
      <c r="O18" s="19">
        <f t="shared" si="4"/>
        <v>1.6</v>
      </c>
      <c r="P18" s="19">
        <f t="shared" si="4"/>
        <v>-0.10000000000000009</v>
      </c>
      <c r="S18" s="20">
        <f t="shared" si="5"/>
        <v>0.66666666666666674</v>
      </c>
      <c r="T18" s="20">
        <f t="shared" si="5"/>
        <v>-2.5000000000000022E-2</v>
      </c>
    </row>
    <row r="19" spans="2:24" s="39" customFormat="1">
      <c r="B19" s="37" t="s">
        <v>163</v>
      </c>
      <c r="C19" s="37" t="s">
        <v>247</v>
      </c>
      <c r="D19" s="38" t="s">
        <v>59</v>
      </c>
      <c r="E19" s="42">
        <f>E14+E15+E16+E17+E18</f>
        <v>446.60000000000008</v>
      </c>
      <c r="F19" s="42">
        <f t="shared" ref="F19" si="20">F14+F15+F16+F17+F18</f>
        <v>324.20000000000005</v>
      </c>
      <c r="G19" s="42">
        <f>G14+G15+G16+G17+G18</f>
        <v>288.7000000000001</v>
      </c>
      <c r="H19" s="126">
        <f t="shared" si="3"/>
        <v>-0.19598521958273529</v>
      </c>
      <c r="J19" s="40">
        <f t="shared" si="17"/>
        <v>0.33604213694507157</v>
      </c>
      <c r="K19" s="40">
        <f t="shared" si="18"/>
        <v>0.23295250413163759</v>
      </c>
      <c r="L19" s="40">
        <f t="shared" si="19"/>
        <v>0.19703794703794711</v>
      </c>
      <c r="O19" s="41">
        <f t="shared" si="4"/>
        <v>-122.40000000000003</v>
      </c>
      <c r="P19" s="41">
        <f t="shared" si="4"/>
        <v>-35.499999999999943</v>
      </c>
      <c r="S19" s="40">
        <f t="shared" si="5"/>
        <v>-0.27407075682937754</v>
      </c>
      <c r="T19" s="40">
        <f t="shared" si="5"/>
        <v>-0.10950030845157288</v>
      </c>
    </row>
    <row r="20" spans="2:24">
      <c r="B20" s="15" t="s">
        <v>164</v>
      </c>
      <c r="C20" s="15" t="s">
        <v>248</v>
      </c>
      <c r="D20" s="16" t="s">
        <v>59</v>
      </c>
      <c r="E20" s="35">
        <v>4.3</v>
      </c>
      <c r="F20" s="35">
        <v>7.8</v>
      </c>
      <c r="G20" s="35">
        <v>8.1999999999999993</v>
      </c>
      <c r="H20" s="22">
        <f t="shared" si="3"/>
        <v>0.38093328737707188</v>
      </c>
      <c r="J20" s="20">
        <f t="shared" si="17"/>
        <v>3.2355154251316777E-3</v>
      </c>
      <c r="K20" s="20">
        <f t="shared" si="18"/>
        <v>5.6046561758999781E-3</v>
      </c>
      <c r="L20" s="20">
        <f t="shared" si="19"/>
        <v>5.5965055965055957E-3</v>
      </c>
      <c r="O20" s="19">
        <f t="shared" si="4"/>
        <v>3.5</v>
      </c>
      <c r="P20" s="19">
        <f t="shared" si="4"/>
        <v>0.39999999999999947</v>
      </c>
      <c r="S20" s="20">
        <f t="shared" si="5"/>
        <v>0.81395348837209314</v>
      </c>
      <c r="T20" s="20">
        <f t="shared" si="5"/>
        <v>5.1282051282051322E-2</v>
      </c>
    </row>
    <row r="21" spans="2:24">
      <c r="B21" s="15" t="s">
        <v>165</v>
      </c>
      <c r="C21" s="15" t="s">
        <v>249</v>
      </c>
      <c r="D21" s="16" t="s">
        <v>59</v>
      </c>
      <c r="E21" s="35">
        <v>-123.4</v>
      </c>
      <c r="F21" s="35">
        <v>-105.9</v>
      </c>
      <c r="G21" s="35">
        <v>-105.8</v>
      </c>
      <c r="H21" s="22">
        <f t="shared" si="3"/>
        <v>-7.4054865437254258E-2</v>
      </c>
      <c r="J21" s="20">
        <f t="shared" si="17"/>
        <v>-9.2851768246802108E-2</v>
      </c>
      <c r="K21" s="20">
        <f t="shared" si="18"/>
        <v>-7.6093985772795858E-2</v>
      </c>
      <c r="L21" s="20">
        <f t="shared" si="19"/>
        <v>-7.22085722085722E-2</v>
      </c>
      <c r="O21" s="19">
        <f t="shared" si="4"/>
        <v>17.5</v>
      </c>
      <c r="P21" s="19">
        <f t="shared" si="4"/>
        <v>0.10000000000000853</v>
      </c>
      <c r="S21" s="20">
        <f t="shared" si="5"/>
        <v>-0.14181523500810367</v>
      </c>
      <c r="T21" s="20">
        <f t="shared" si="5"/>
        <v>-9.4428706326732392E-4</v>
      </c>
    </row>
    <row r="22" spans="2:24" ht="16" customHeight="1">
      <c r="B22" s="15" t="s">
        <v>250</v>
      </c>
      <c r="C22" s="15" t="s">
        <v>251</v>
      </c>
      <c r="D22" s="16" t="s">
        <v>59</v>
      </c>
      <c r="E22" s="35">
        <v>-28.8</v>
      </c>
      <c r="F22" s="35">
        <v>7.7</v>
      </c>
      <c r="G22" s="35">
        <v>-23.2</v>
      </c>
      <c r="H22" s="22">
        <f t="shared" si="3"/>
        <v>-0.10247253214424934</v>
      </c>
      <c r="J22" s="20">
        <f t="shared" si="17"/>
        <v>-2.1670428893905191E-2</v>
      </c>
      <c r="K22" s="20">
        <f t="shared" si="18"/>
        <v>5.532801609542286E-3</v>
      </c>
      <c r="L22" s="20">
        <f t="shared" si="19"/>
        <v>-1.5834015834015832E-2</v>
      </c>
      <c r="O22" s="19">
        <f t="shared" si="4"/>
        <v>36.5</v>
      </c>
      <c r="P22" s="19">
        <f t="shared" si="4"/>
        <v>-30.9</v>
      </c>
      <c r="S22" s="20">
        <f t="shared" si="5"/>
        <v>-1.2673611111111112</v>
      </c>
      <c r="T22" s="20">
        <f t="shared" si="5"/>
        <v>-4.0129870129870131</v>
      </c>
    </row>
    <row r="23" spans="2:24">
      <c r="B23" s="15" t="s">
        <v>166</v>
      </c>
      <c r="C23" s="15" t="s">
        <v>252</v>
      </c>
      <c r="D23" s="16" t="s">
        <v>59</v>
      </c>
      <c r="E23" s="35">
        <v>-147.9</v>
      </c>
      <c r="F23" s="35">
        <v>-90.4</v>
      </c>
      <c r="G23" s="35">
        <v>-120.8</v>
      </c>
      <c r="H23" s="22">
        <f t="shared" si="3"/>
        <v>-9.6247773698475036E-2</v>
      </c>
      <c r="J23" s="20">
        <f t="shared" ref="J23" si="21">E23/$E$7</f>
        <v>-0.11128668171557562</v>
      </c>
      <c r="K23" s="20">
        <f t="shared" ref="K23" si="22">F23/$F$7</f>
        <v>-6.4956527987353602E-2</v>
      </c>
      <c r="L23" s="20">
        <f t="shared" ref="L23" si="23">G23/$G$7</f>
        <v>-8.2446082446082439E-2</v>
      </c>
      <c r="O23" s="19">
        <f t="shared" ref="O23" si="24">F23-E23</f>
        <v>57.5</v>
      </c>
      <c r="P23" s="19">
        <f t="shared" ref="P23" si="25">G23-F23</f>
        <v>-30.399999999999991</v>
      </c>
      <c r="S23" s="20">
        <f t="shared" ref="S23" si="26">F23/E23-1</f>
        <v>-0.38877620013522651</v>
      </c>
      <c r="T23" s="20">
        <f t="shared" ref="T23" si="27">G23/F23-1</f>
        <v>0.33628318584070782</v>
      </c>
    </row>
    <row r="24" spans="2:24">
      <c r="B24" s="100" t="s">
        <v>167</v>
      </c>
      <c r="C24" s="100" t="s">
        <v>253</v>
      </c>
      <c r="D24" s="16" t="s">
        <v>59</v>
      </c>
      <c r="E24" s="35">
        <v>299.2</v>
      </c>
      <c r="F24" s="35">
        <v>233.8</v>
      </c>
      <c r="G24" s="35">
        <v>167.9</v>
      </c>
      <c r="H24" s="22">
        <f t="shared" si="3"/>
        <v>-0.25089179579697696</v>
      </c>
      <c r="J24" s="20">
        <f>E24/$E$7</f>
        <v>0.22513167795334837</v>
      </c>
      <c r="K24" s="20">
        <f>F24/$F$7</f>
        <v>0.16799597614428396</v>
      </c>
      <c r="L24" s="20">
        <f>G24/$G$7</f>
        <v>0.11459186459186459</v>
      </c>
      <c r="O24" s="19">
        <f t="shared" si="4"/>
        <v>-65.399999999999977</v>
      </c>
      <c r="P24" s="19">
        <f t="shared" si="4"/>
        <v>-65.900000000000006</v>
      </c>
      <c r="S24" s="20">
        <f t="shared" si="5"/>
        <v>-0.21858288770053469</v>
      </c>
      <c r="T24" s="20">
        <f t="shared" si="5"/>
        <v>-0.28186484174508131</v>
      </c>
    </row>
    <row r="25" spans="2:24" s="47" customFormat="1">
      <c r="B25" s="43" t="s">
        <v>168</v>
      </c>
      <c r="C25" s="43" t="s">
        <v>254</v>
      </c>
      <c r="D25" s="44" t="s">
        <v>59</v>
      </c>
      <c r="E25" s="52">
        <v>-55.8</v>
      </c>
      <c r="F25" s="52">
        <v>-48.8</v>
      </c>
      <c r="G25" s="52">
        <v>-42.9</v>
      </c>
      <c r="H25" s="22">
        <f t="shared" si="3"/>
        <v>-0.12317778067553786</v>
      </c>
      <c r="J25" s="48">
        <f>E25/$E$7</f>
        <v>-4.1986455981941305E-2</v>
      </c>
      <c r="K25" s="48">
        <f>F25/$F$7</f>
        <v>-3.5065028382553709E-2</v>
      </c>
      <c r="L25" s="48">
        <f>G25/$G$7</f>
        <v>-2.9279279279279279E-2</v>
      </c>
      <c r="O25" s="49">
        <f t="shared" si="4"/>
        <v>7</v>
      </c>
      <c r="P25" s="49">
        <f t="shared" si="4"/>
        <v>5.8999999999999986</v>
      </c>
      <c r="S25" s="48">
        <f t="shared" si="5"/>
        <v>-0.12544802867383509</v>
      </c>
      <c r="T25" s="48">
        <f t="shared" si="5"/>
        <v>-0.12090163934426224</v>
      </c>
    </row>
    <row r="26" spans="2:24" s="39" customFormat="1">
      <c r="B26" s="100" t="s">
        <v>169</v>
      </c>
      <c r="C26" s="100" t="s">
        <v>255</v>
      </c>
      <c r="D26" s="38" t="s">
        <v>59</v>
      </c>
      <c r="E26" s="163">
        <v>243.4</v>
      </c>
      <c r="F26" s="163">
        <v>185</v>
      </c>
      <c r="G26" s="163">
        <v>125</v>
      </c>
      <c r="H26" s="126">
        <f t="shared" si="3"/>
        <v>-0.28337043785898075</v>
      </c>
      <c r="J26" s="40">
        <f>E26/$E$7</f>
        <v>0.18314522197140709</v>
      </c>
      <c r="K26" s="40">
        <f>F26/$F$7</f>
        <v>0.13293094776173026</v>
      </c>
      <c r="L26" s="40">
        <f>G26/$G$7</f>
        <v>8.5312585312585315E-2</v>
      </c>
      <c r="O26" s="41">
        <f t="shared" ref="O26" si="28">F26-E26</f>
        <v>-58.400000000000006</v>
      </c>
      <c r="P26" s="41">
        <f t="shared" ref="P26" si="29">G26-F26</f>
        <v>-60</v>
      </c>
      <c r="S26" s="40">
        <f t="shared" ref="S26" si="30">F26/E26-1</f>
        <v>-0.23993426458504519</v>
      </c>
      <c r="T26" s="40">
        <f t="shared" ref="T26" si="31">G26/F26-1</f>
        <v>-0.32432432432432434</v>
      </c>
    </row>
    <row r="27" spans="2:24">
      <c r="B27" s="15"/>
      <c r="C27" s="15"/>
      <c r="D27" s="16"/>
      <c r="E27" s="21"/>
      <c r="F27" s="21"/>
      <c r="G27" s="21"/>
      <c r="H27" s="22"/>
      <c r="J27" s="20"/>
      <c r="K27" s="20"/>
      <c r="L27" s="20"/>
      <c r="O27" s="19"/>
      <c r="P27" s="19"/>
      <c r="S27" s="20"/>
      <c r="T27" s="20"/>
    </row>
    <row r="28" spans="2:24">
      <c r="E28" s="19"/>
      <c r="F28" s="19"/>
      <c r="G28" s="19"/>
    </row>
    <row r="29" spans="2:24">
      <c r="B29" s="10" t="s">
        <v>24</v>
      </c>
      <c r="C29" s="10" t="s">
        <v>256</v>
      </c>
      <c r="D29" s="11"/>
      <c r="E29" s="12"/>
      <c r="F29" s="12"/>
      <c r="G29" s="12"/>
      <c r="H29" s="13"/>
      <c r="I29" s="14"/>
      <c r="J29" s="14"/>
      <c r="K29" s="14"/>
      <c r="L29" s="14"/>
      <c r="M29" s="14"/>
      <c r="N29" s="14"/>
      <c r="O29" s="14"/>
      <c r="P29" s="14"/>
      <c r="Q29" s="14"/>
      <c r="R29" s="14"/>
      <c r="S29" s="14"/>
      <c r="T29" s="14"/>
      <c r="U29" s="14"/>
      <c r="V29" s="14"/>
      <c r="W29" s="14"/>
      <c r="X29" s="14"/>
    </row>
    <row r="30" spans="2:24">
      <c r="B30" s="68" t="s">
        <v>185</v>
      </c>
      <c r="C30" s="68" t="s">
        <v>257</v>
      </c>
      <c r="D30" s="69"/>
      <c r="E30" s="76"/>
      <c r="F30" s="76"/>
      <c r="G30" s="76"/>
      <c r="H30" s="71"/>
      <c r="I30" s="72"/>
      <c r="J30" s="72"/>
      <c r="K30" s="72"/>
      <c r="L30" s="72"/>
      <c r="M30" s="72"/>
      <c r="N30" s="72"/>
      <c r="O30" s="72"/>
      <c r="P30" s="72"/>
      <c r="Q30" s="72"/>
      <c r="R30" s="72"/>
      <c r="S30" s="72"/>
      <c r="T30" s="72"/>
    </row>
    <row r="31" spans="2:24">
      <c r="B31" s="68" t="s">
        <v>171</v>
      </c>
      <c r="C31" s="68" t="s">
        <v>258</v>
      </c>
      <c r="D31" s="69"/>
      <c r="E31" s="77"/>
      <c r="F31" s="77"/>
      <c r="G31" s="77"/>
      <c r="H31" s="71"/>
      <c r="I31" s="72"/>
      <c r="J31" s="72"/>
      <c r="K31" s="72"/>
      <c r="L31" s="72"/>
      <c r="M31" s="72"/>
      <c r="N31" s="72"/>
      <c r="O31" s="72"/>
      <c r="P31" s="72"/>
      <c r="Q31" s="72"/>
      <c r="R31" s="72"/>
      <c r="S31" s="72"/>
      <c r="T31" s="72"/>
    </row>
    <row r="32" spans="2:24">
      <c r="B32" s="15" t="s">
        <v>172</v>
      </c>
      <c r="C32" s="15" t="s">
        <v>259</v>
      </c>
      <c r="D32" s="16" t="s">
        <v>59</v>
      </c>
      <c r="E32" s="35">
        <v>2971.4</v>
      </c>
      <c r="F32" s="35">
        <v>3255.5</v>
      </c>
      <c r="G32" s="35">
        <v>3352.7</v>
      </c>
      <c r="J32" s="20">
        <f>E32/$E$49</f>
        <v>0.61293782746812986</v>
      </c>
      <c r="K32" s="20">
        <f>F32/$F$49</f>
        <v>0.65068356251998738</v>
      </c>
      <c r="L32" s="20">
        <f>G32/$G$49</f>
        <v>0.66683241179044517</v>
      </c>
      <c r="O32" s="19">
        <f>F32-E32</f>
        <v>284.09999999999991</v>
      </c>
      <c r="P32" s="19">
        <f>G32-F32</f>
        <v>97.199999999999818</v>
      </c>
      <c r="S32" s="20">
        <f t="shared" ref="S32:S38" si="32">F32/E32-1</f>
        <v>9.561149626438703E-2</v>
      </c>
      <c r="T32" s="20">
        <f t="shared" ref="T32:T38" si="33">G32/F32-1</f>
        <v>2.985716479803413E-2</v>
      </c>
    </row>
    <row r="33" spans="2:20">
      <c r="B33" s="15" t="s">
        <v>173</v>
      </c>
      <c r="C33" s="15" t="s">
        <v>260</v>
      </c>
      <c r="D33" s="16" t="s">
        <v>59</v>
      </c>
      <c r="E33" s="35">
        <v>796.4</v>
      </c>
      <c r="F33" s="35">
        <v>808.1</v>
      </c>
      <c r="G33" s="35">
        <v>800.4</v>
      </c>
      <c r="J33" s="20">
        <f t="shared" ref="J33:J38" si="34">E33/$E$49</f>
        <v>0.16428070464953173</v>
      </c>
      <c r="K33" s="20">
        <f t="shared" ref="K33:K38" si="35">F33/$F$49</f>
        <v>0.16151662935721142</v>
      </c>
      <c r="L33" s="20">
        <f t="shared" ref="L33:L38" si="36">G33/$G$49</f>
        <v>0.15919487648673378</v>
      </c>
      <c r="O33" s="19">
        <f t="shared" ref="O33:O38" si="37">F33-E33</f>
        <v>11.700000000000045</v>
      </c>
      <c r="P33" s="19">
        <f t="shared" ref="P33:P38" si="38">G33-F33</f>
        <v>-7.7000000000000455</v>
      </c>
      <c r="S33" s="20">
        <f t="shared" si="32"/>
        <v>1.4691109994977358E-2</v>
      </c>
      <c r="T33" s="20">
        <f t="shared" si="33"/>
        <v>-9.5285236975621856E-3</v>
      </c>
    </row>
    <row r="34" spans="2:20">
      <c r="B34" s="15" t="s">
        <v>45</v>
      </c>
      <c r="C34" s="15" t="s">
        <v>261</v>
      </c>
      <c r="D34" s="16" t="s">
        <v>59</v>
      </c>
      <c r="E34" s="35">
        <v>13.2</v>
      </c>
      <c r="F34" s="35">
        <v>16.2</v>
      </c>
      <c r="G34" s="35">
        <v>18.8</v>
      </c>
      <c r="J34" s="20">
        <f t="shared" si="34"/>
        <v>2.722884607450802E-3</v>
      </c>
      <c r="K34" s="20">
        <f t="shared" si="35"/>
        <v>3.2379277262551973E-3</v>
      </c>
      <c r="L34" s="20">
        <f t="shared" si="36"/>
        <v>3.7392099924420229E-3</v>
      </c>
      <c r="O34" s="19">
        <f t="shared" si="37"/>
        <v>3</v>
      </c>
      <c r="P34" s="19">
        <f t="shared" si="38"/>
        <v>2.6000000000000014</v>
      </c>
      <c r="S34" s="20">
        <f t="shared" si="32"/>
        <v>0.22727272727272729</v>
      </c>
      <c r="T34" s="20">
        <f t="shared" si="33"/>
        <v>0.16049382716049387</v>
      </c>
    </row>
    <row r="35" spans="2:20">
      <c r="B35" s="15" t="s">
        <v>177</v>
      </c>
      <c r="C35" s="15" t="s">
        <v>262</v>
      </c>
      <c r="D35" s="16" t="s">
        <v>59</v>
      </c>
      <c r="E35" s="35" t="s">
        <v>15</v>
      </c>
      <c r="F35" s="35" t="s">
        <v>15</v>
      </c>
      <c r="G35" s="35">
        <v>62.4</v>
      </c>
      <c r="J35" s="20" t="e">
        <f t="shared" si="34"/>
        <v>#VALUE!</v>
      </c>
      <c r="K35" s="20" t="e">
        <f t="shared" si="35"/>
        <v>#VALUE!</v>
      </c>
      <c r="L35" s="20">
        <f t="shared" si="36"/>
        <v>1.2410994868530969E-2</v>
      </c>
      <c r="O35" s="19" t="e">
        <f t="shared" ref="O35" si="39">F35-E35</f>
        <v>#VALUE!</v>
      </c>
      <c r="P35" s="19" t="e">
        <f t="shared" ref="P35" si="40">G35-F35</f>
        <v>#VALUE!</v>
      </c>
      <c r="S35" s="20" t="e">
        <f t="shared" ref="S35" si="41">F35/E35-1</f>
        <v>#VALUE!</v>
      </c>
      <c r="T35" s="20" t="e">
        <f t="shared" ref="T35" si="42">G35/F35-1</f>
        <v>#VALUE!</v>
      </c>
    </row>
    <row r="36" spans="2:20">
      <c r="B36" s="15" t="s">
        <v>174</v>
      </c>
      <c r="C36" s="15" t="s">
        <v>263</v>
      </c>
      <c r="D36" s="16" t="s">
        <v>59</v>
      </c>
      <c r="E36" s="35">
        <v>5.3</v>
      </c>
      <c r="F36" s="35">
        <v>17.5</v>
      </c>
      <c r="G36" s="35">
        <v>35.200000000000003</v>
      </c>
      <c r="J36" s="20">
        <f t="shared" si="34"/>
        <v>1.0932794257188826E-3</v>
      </c>
      <c r="K36" s="20">
        <f t="shared" si="35"/>
        <v>3.4977614326830836E-3</v>
      </c>
      <c r="L36" s="20">
        <f t="shared" si="36"/>
        <v>7.0010740284020857E-3</v>
      </c>
      <c r="O36" s="19">
        <f t="shared" si="37"/>
        <v>12.2</v>
      </c>
      <c r="P36" s="19">
        <f t="shared" si="38"/>
        <v>17.700000000000003</v>
      </c>
      <c r="S36" s="20">
        <f t="shared" si="32"/>
        <v>2.3018867924528301</v>
      </c>
      <c r="T36" s="20">
        <f t="shared" si="33"/>
        <v>1.0114285714285716</v>
      </c>
    </row>
    <row r="37" spans="2:20">
      <c r="B37" s="15" t="s">
        <v>175</v>
      </c>
      <c r="C37" s="15" t="s">
        <v>264</v>
      </c>
      <c r="D37" s="16" t="s">
        <v>59</v>
      </c>
      <c r="E37" s="35">
        <v>39.299999999999997</v>
      </c>
      <c r="F37" s="35">
        <v>35.4</v>
      </c>
      <c r="G37" s="35">
        <v>52.5</v>
      </c>
      <c r="J37" s="20">
        <f t="shared" si="34"/>
        <v>8.1067700812739799E-3</v>
      </c>
      <c r="K37" s="20">
        <f t="shared" si="35"/>
        <v>7.0754716981132086E-3</v>
      </c>
      <c r="L37" s="20">
        <f t="shared" si="36"/>
        <v>1.0441942798042883E-2</v>
      </c>
      <c r="O37" s="19">
        <f t="shared" si="37"/>
        <v>-3.8999999999999986</v>
      </c>
      <c r="P37" s="19">
        <f t="shared" si="38"/>
        <v>17.100000000000001</v>
      </c>
      <c r="S37" s="20">
        <f t="shared" si="32"/>
        <v>-9.9236641221373989E-2</v>
      </c>
      <c r="T37" s="20">
        <f t="shared" si="33"/>
        <v>0.48305084745762716</v>
      </c>
    </row>
    <row r="38" spans="2:20">
      <c r="B38" s="15" t="s">
        <v>176</v>
      </c>
      <c r="C38" s="99" t="s">
        <v>265</v>
      </c>
      <c r="D38" s="16" t="s">
        <v>59</v>
      </c>
      <c r="E38" s="35" t="s">
        <v>15</v>
      </c>
      <c r="F38" s="35">
        <v>0.3</v>
      </c>
      <c r="G38" s="35">
        <v>0.1</v>
      </c>
      <c r="J38" s="20" t="e">
        <f t="shared" si="34"/>
        <v>#VALUE!</v>
      </c>
      <c r="K38" s="20">
        <f t="shared" si="35"/>
        <v>5.9961624560281433E-5</v>
      </c>
      <c r="L38" s="20">
        <f t="shared" si="36"/>
        <v>1.9889414853415017E-5</v>
      </c>
      <c r="O38" s="19" t="e">
        <f t="shared" si="37"/>
        <v>#VALUE!</v>
      </c>
      <c r="P38" s="19">
        <f t="shared" si="38"/>
        <v>-0.19999999999999998</v>
      </c>
      <c r="S38" s="20" t="e">
        <f t="shared" si="32"/>
        <v>#VALUE!</v>
      </c>
      <c r="T38" s="20">
        <f t="shared" si="33"/>
        <v>-0.66666666666666663</v>
      </c>
    </row>
    <row r="39" spans="2:20" s="39" customFormat="1">
      <c r="B39" s="37"/>
      <c r="C39" s="37"/>
      <c r="D39" s="38"/>
      <c r="E39" s="42">
        <f>SUM(E32:E38)</f>
        <v>3825.6000000000004</v>
      </c>
      <c r="F39" s="42">
        <f t="shared" ref="F39:G39" si="43">SUM(F32:F38)</f>
        <v>4132.9999999999991</v>
      </c>
      <c r="G39" s="42">
        <f t="shared" si="43"/>
        <v>4322.0999999999995</v>
      </c>
      <c r="H39" s="53"/>
      <c r="J39" s="40"/>
      <c r="K39" s="40"/>
      <c r="L39" s="40"/>
      <c r="O39" s="41"/>
      <c r="P39" s="41"/>
      <c r="S39" s="40"/>
      <c r="T39" s="40"/>
    </row>
    <row r="40" spans="2:20">
      <c r="B40" s="68" t="s">
        <v>25</v>
      </c>
      <c r="C40" s="68" t="s">
        <v>266</v>
      </c>
      <c r="D40" s="69"/>
      <c r="E40" s="70"/>
      <c r="F40" s="70"/>
      <c r="G40" s="70"/>
      <c r="H40" s="71"/>
      <c r="I40" s="72"/>
      <c r="J40" s="72"/>
      <c r="K40" s="72"/>
      <c r="L40" s="72"/>
      <c r="M40" s="72"/>
      <c r="N40" s="72"/>
      <c r="O40" s="72"/>
      <c r="P40" s="72"/>
      <c r="Q40" s="72"/>
      <c r="R40" s="72"/>
      <c r="S40" s="72"/>
      <c r="T40" s="72"/>
    </row>
    <row r="41" spans="2:20">
      <c r="B41" s="15" t="s">
        <v>26</v>
      </c>
      <c r="C41" s="15" t="s">
        <v>267</v>
      </c>
      <c r="D41" s="16" t="s">
        <v>59</v>
      </c>
      <c r="E41" s="35">
        <v>262</v>
      </c>
      <c r="F41" s="35">
        <v>144.9</v>
      </c>
      <c r="G41" s="35">
        <v>143.19999999999999</v>
      </c>
      <c r="J41" s="20">
        <f>E41/$E$49</f>
        <v>5.4045133875159863E-2</v>
      </c>
      <c r="K41" s="20">
        <f>F41/$F$49</f>
        <v>2.8961464662615934E-2</v>
      </c>
      <c r="L41" s="20">
        <f>G41/$G$49</f>
        <v>2.84816420700903E-2</v>
      </c>
      <c r="O41" s="19">
        <f>F41-E41</f>
        <v>-117.1</v>
      </c>
      <c r="P41" s="19">
        <f>G41-F41</f>
        <v>-1.7000000000000171</v>
      </c>
      <c r="S41" s="20">
        <f t="shared" ref="S41:T60" si="44">F41/E41-1</f>
        <v>-0.44694656488549611</v>
      </c>
      <c r="T41" s="20">
        <f t="shared" si="44"/>
        <v>-1.1732229123533555E-2</v>
      </c>
    </row>
    <row r="42" spans="2:20">
      <c r="B42" s="15" t="s">
        <v>178</v>
      </c>
      <c r="C42" s="15" t="s">
        <v>268</v>
      </c>
      <c r="D42" s="16" t="s">
        <v>59</v>
      </c>
      <c r="E42" s="35">
        <v>395</v>
      </c>
      <c r="F42" s="35">
        <v>342</v>
      </c>
      <c r="G42" s="35">
        <v>145.69999999999999</v>
      </c>
      <c r="J42" s="20">
        <f t="shared" ref="J42:J47" si="45">E42/$E$49</f>
        <v>8.148025908659598E-2</v>
      </c>
      <c r="K42" s="20">
        <f t="shared" ref="K42:K47" si="46">F42/$F$49</f>
        <v>6.8356251998720835E-2</v>
      </c>
      <c r="L42" s="20">
        <f t="shared" ref="L42:L47" si="47">G42/$G$49</f>
        <v>2.8978877441425674E-2</v>
      </c>
      <c r="O42" s="19">
        <f t="shared" ref="O42:P65" si="48">F42-E42</f>
        <v>-53</v>
      </c>
      <c r="P42" s="19">
        <f t="shared" si="48"/>
        <v>-196.3</v>
      </c>
      <c r="S42" s="20">
        <f t="shared" si="44"/>
        <v>-0.13417721518987347</v>
      </c>
      <c r="T42" s="20">
        <f t="shared" si="44"/>
        <v>-0.57397660818713447</v>
      </c>
    </row>
    <row r="43" spans="2:20" ht="24">
      <c r="B43" s="15" t="s">
        <v>179</v>
      </c>
      <c r="C43" s="99" t="s">
        <v>271</v>
      </c>
      <c r="D43" s="16" t="s">
        <v>59</v>
      </c>
      <c r="E43" s="35">
        <v>317.89999999999998</v>
      </c>
      <c r="F43" s="35">
        <v>331.6</v>
      </c>
      <c r="G43" s="35">
        <v>358.7</v>
      </c>
      <c r="J43" s="20">
        <f t="shared" si="45"/>
        <v>6.5576137629440145E-2</v>
      </c>
      <c r="K43" s="20">
        <f t="shared" si="46"/>
        <v>6.6277582347297748E-2</v>
      </c>
      <c r="L43" s="20">
        <f t="shared" si="47"/>
        <v>7.1343331079199657E-2</v>
      </c>
      <c r="O43" s="19">
        <f t="shared" si="48"/>
        <v>13.700000000000045</v>
      </c>
      <c r="P43" s="19">
        <f t="shared" si="48"/>
        <v>27.099999999999966</v>
      </c>
      <c r="S43" s="20">
        <f t="shared" si="44"/>
        <v>4.3095312991506818E-2</v>
      </c>
      <c r="T43" s="20">
        <f t="shared" si="44"/>
        <v>8.1724969843184558E-2</v>
      </c>
    </row>
    <row r="44" spans="2:20">
      <c r="B44" s="15" t="s">
        <v>180</v>
      </c>
      <c r="C44" s="15" t="s">
        <v>269</v>
      </c>
      <c r="D44" s="16" t="s">
        <v>59</v>
      </c>
      <c r="E44" s="35">
        <v>34.299999999999997</v>
      </c>
      <c r="F44" s="35">
        <v>33.9</v>
      </c>
      <c r="G44" s="35">
        <v>50.7</v>
      </c>
      <c r="J44" s="20">
        <f t="shared" si="45"/>
        <v>7.0753743966335235E-3</v>
      </c>
      <c r="K44" s="20">
        <f t="shared" si="46"/>
        <v>6.775663575311802E-3</v>
      </c>
      <c r="L44" s="20">
        <f t="shared" si="47"/>
        <v>1.0083933330681413E-2</v>
      </c>
      <c r="O44" s="19">
        <f t="shared" si="48"/>
        <v>-0.39999999999999858</v>
      </c>
      <c r="P44" s="19">
        <f t="shared" si="48"/>
        <v>16.800000000000004</v>
      </c>
      <c r="S44" s="20">
        <f t="shared" si="44"/>
        <v>-1.1661807580174877E-2</v>
      </c>
      <c r="T44" s="20">
        <f t="shared" si="44"/>
        <v>0.49557522123893816</v>
      </c>
    </row>
    <row r="45" spans="2:20">
      <c r="B45" s="15" t="s">
        <v>181</v>
      </c>
      <c r="C45" s="15" t="s">
        <v>270</v>
      </c>
      <c r="D45" s="16" t="s">
        <v>59</v>
      </c>
      <c r="E45" s="35">
        <v>8.5</v>
      </c>
      <c r="F45" s="35">
        <v>13.8</v>
      </c>
      <c r="G45" s="35">
        <v>4.5999999999999996</v>
      </c>
      <c r="J45" s="20">
        <f t="shared" si="45"/>
        <v>1.7533726638887743E-3</v>
      </c>
      <c r="K45" s="20">
        <f t="shared" si="46"/>
        <v>2.7582347297729461E-3</v>
      </c>
      <c r="L45" s="20">
        <f t="shared" si="47"/>
        <v>9.1491308325709062E-4</v>
      </c>
      <c r="O45" s="19">
        <f t="shared" si="48"/>
        <v>5.3000000000000007</v>
      </c>
      <c r="P45" s="19">
        <f t="shared" si="48"/>
        <v>-9.2000000000000011</v>
      </c>
      <c r="S45" s="20">
        <f t="shared" si="44"/>
        <v>0.62352941176470589</v>
      </c>
      <c r="T45" s="20">
        <f t="shared" si="44"/>
        <v>-0.66666666666666674</v>
      </c>
    </row>
    <row r="46" spans="2:20">
      <c r="B46" s="15" t="s">
        <v>176</v>
      </c>
      <c r="C46" s="99" t="s">
        <v>265</v>
      </c>
      <c r="D46" s="16" t="s">
        <v>59</v>
      </c>
      <c r="E46" s="35">
        <v>1.7</v>
      </c>
      <c r="F46" s="35">
        <v>1.2</v>
      </c>
      <c r="G46" s="35">
        <v>0.3</v>
      </c>
      <c r="J46" s="20">
        <f t="shared" si="45"/>
        <v>3.5067453277775484E-4</v>
      </c>
      <c r="K46" s="20">
        <f t="shared" si="46"/>
        <v>2.3984649824112573E-4</v>
      </c>
      <c r="L46" s="20">
        <f t="shared" si="47"/>
        <v>5.9668244560245046E-5</v>
      </c>
      <c r="O46" s="19">
        <f t="shared" si="48"/>
        <v>-0.5</v>
      </c>
      <c r="P46" s="19">
        <f t="shared" si="48"/>
        <v>-0.89999999999999991</v>
      </c>
      <c r="S46" s="20">
        <f t="shared" si="44"/>
        <v>-0.29411764705882348</v>
      </c>
      <c r="T46" s="20">
        <f t="shared" si="44"/>
        <v>-0.75</v>
      </c>
    </row>
    <row r="47" spans="2:20">
      <c r="B47" s="15" t="s">
        <v>182</v>
      </c>
      <c r="C47" s="99" t="s">
        <v>182</v>
      </c>
      <c r="D47" s="16" t="s">
        <v>59</v>
      </c>
      <c r="E47" s="35">
        <v>2.8</v>
      </c>
      <c r="F47" s="35">
        <v>2.8</v>
      </c>
      <c r="G47" s="35">
        <v>2.5</v>
      </c>
      <c r="J47" s="20">
        <f t="shared" si="45"/>
        <v>5.7758158339865499E-4</v>
      </c>
      <c r="K47" s="20">
        <f t="shared" si="46"/>
        <v>5.5964182922929335E-4</v>
      </c>
      <c r="L47" s="20">
        <f t="shared" si="47"/>
        <v>4.9723537133537538E-4</v>
      </c>
      <c r="O47" s="19">
        <f t="shared" si="48"/>
        <v>0</v>
      </c>
      <c r="P47" s="19">
        <f t="shared" si="48"/>
        <v>-0.29999999999999982</v>
      </c>
      <c r="S47" s="20">
        <f t="shared" si="44"/>
        <v>0</v>
      </c>
      <c r="T47" s="20">
        <f t="shared" si="44"/>
        <v>-0.1071428571428571</v>
      </c>
    </row>
    <row r="48" spans="2:20" s="39" customFormat="1">
      <c r="B48" s="37"/>
      <c r="C48" s="37"/>
      <c r="D48" s="38"/>
      <c r="E48" s="42">
        <f>SUM(E41:E47)</f>
        <v>1022.1999999999999</v>
      </c>
      <c r="F48" s="42">
        <f t="shared" ref="F48:G48" si="49">SUM(F41:F47)</f>
        <v>870.19999999999993</v>
      </c>
      <c r="G48" s="42">
        <f t="shared" si="49"/>
        <v>705.69999999999993</v>
      </c>
      <c r="H48" s="53"/>
      <c r="J48" s="40"/>
      <c r="K48" s="40"/>
      <c r="L48" s="40"/>
      <c r="O48" s="41"/>
      <c r="P48" s="41"/>
      <c r="S48" s="40"/>
      <c r="T48" s="40"/>
    </row>
    <row r="49" spans="2:20" s="39" customFormat="1">
      <c r="B49" s="61" t="s">
        <v>183</v>
      </c>
      <c r="C49" s="61" t="s">
        <v>272</v>
      </c>
      <c r="D49" s="62"/>
      <c r="E49" s="63">
        <f>E39+E48</f>
        <v>4847.8</v>
      </c>
      <c r="F49" s="63">
        <f t="shared" ref="F49:G49" si="50">F39+F48</f>
        <v>5003.1999999999989</v>
      </c>
      <c r="G49" s="63">
        <f t="shared" si="50"/>
        <v>5027.7999999999993</v>
      </c>
      <c r="H49" s="64"/>
      <c r="I49" s="65"/>
      <c r="J49" s="66"/>
      <c r="K49" s="66"/>
      <c r="L49" s="66"/>
      <c r="M49" s="65"/>
      <c r="N49" s="65"/>
      <c r="O49" s="67"/>
      <c r="P49" s="67"/>
      <c r="Q49" s="65"/>
      <c r="R49" s="65"/>
      <c r="S49" s="66"/>
      <c r="T49" s="66"/>
    </row>
    <row r="50" spans="2:20" s="39" customFormat="1">
      <c r="B50" s="61" t="s">
        <v>184</v>
      </c>
      <c r="C50" s="61" t="s">
        <v>274</v>
      </c>
      <c r="D50" s="62"/>
      <c r="E50" s="63"/>
      <c r="F50" s="63"/>
      <c r="G50" s="63"/>
      <c r="H50" s="64"/>
      <c r="I50" s="65"/>
      <c r="J50" s="66"/>
      <c r="K50" s="66"/>
      <c r="L50" s="66"/>
      <c r="M50" s="65"/>
      <c r="N50" s="65"/>
      <c r="O50" s="67"/>
      <c r="P50" s="67"/>
      <c r="Q50" s="65"/>
      <c r="R50" s="65"/>
      <c r="S50" s="66"/>
      <c r="T50" s="66"/>
    </row>
    <row r="51" spans="2:20" s="39" customFormat="1">
      <c r="B51" s="61" t="s">
        <v>186</v>
      </c>
      <c r="C51" s="61" t="s">
        <v>273</v>
      </c>
      <c r="D51" s="62"/>
      <c r="E51" s="63"/>
      <c r="F51" s="63"/>
      <c r="G51" s="63"/>
      <c r="H51" s="64"/>
      <c r="I51" s="65"/>
      <c r="J51" s="66"/>
      <c r="K51" s="66"/>
      <c r="L51" s="66"/>
      <c r="M51" s="65"/>
      <c r="N51" s="65"/>
      <c r="O51" s="67"/>
      <c r="P51" s="67"/>
      <c r="Q51" s="65"/>
      <c r="R51" s="65"/>
      <c r="S51" s="66"/>
      <c r="T51" s="66"/>
    </row>
    <row r="52" spans="2:20">
      <c r="B52" s="15" t="s">
        <v>187</v>
      </c>
      <c r="C52" s="15" t="s">
        <v>280</v>
      </c>
      <c r="D52" s="16" t="s">
        <v>59</v>
      </c>
      <c r="E52" s="35">
        <v>103.8</v>
      </c>
      <c r="F52" s="35">
        <v>125.6</v>
      </c>
      <c r="G52" s="35">
        <v>123.2</v>
      </c>
      <c r="J52" s="20">
        <f>E52/$E$49</f>
        <v>2.1411774413135853E-2</v>
      </c>
      <c r="K52" s="20">
        <f>F52/$F$49</f>
        <v>2.5103933482571159E-2</v>
      </c>
      <c r="L52" s="20">
        <f>G52/$G$49</f>
        <v>2.4503759099407298E-2</v>
      </c>
      <c r="O52" s="19">
        <f t="shared" si="48"/>
        <v>21.799999999999997</v>
      </c>
      <c r="P52" s="19">
        <f t="shared" si="48"/>
        <v>-2.3999999999999915</v>
      </c>
      <c r="S52" s="20">
        <f t="shared" si="44"/>
        <v>0.21001926782273594</v>
      </c>
      <c r="T52" s="20">
        <f t="shared" si="44"/>
        <v>-1.9108280254776955E-2</v>
      </c>
    </row>
    <row r="53" spans="2:20">
      <c r="B53" s="15" t="s">
        <v>188</v>
      </c>
      <c r="C53" s="99" t="s">
        <v>275</v>
      </c>
      <c r="D53" s="16" t="s">
        <v>59</v>
      </c>
      <c r="E53" s="35">
        <v>537.70000000000005</v>
      </c>
      <c r="F53" s="35">
        <v>634.4</v>
      </c>
      <c r="G53" s="35">
        <v>545.4</v>
      </c>
      <c r="J53" s="20">
        <f t="shared" ref="J53:J57" si="51">E53/$E$49</f>
        <v>0.11091629192623459</v>
      </c>
      <c r="K53" s="20">
        <f t="shared" ref="K53:K57" si="52">F53/$F$49</f>
        <v>0.12679884873680847</v>
      </c>
      <c r="L53" s="20">
        <f t="shared" ref="L53:L57" si="53">G53/$G$49</f>
        <v>0.1084768686105255</v>
      </c>
      <c r="O53" s="19">
        <f t="shared" si="48"/>
        <v>96.699999999999932</v>
      </c>
      <c r="P53" s="19">
        <f t="shared" si="48"/>
        <v>-89</v>
      </c>
      <c r="S53" s="20">
        <f t="shared" si="44"/>
        <v>0.1798400595127394</v>
      </c>
      <c r="T53" s="20">
        <f t="shared" si="44"/>
        <v>-0.14029003783102145</v>
      </c>
    </row>
    <row r="54" spans="2:20">
      <c r="B54" s="15" t="s">
        <v>189</v>
      </c>
      <c r="C54" s="99" t="s">
        <v>276</v>
      </c>
      <c r="D54" s="16" t="s">
        <v>59</v>
      </c>
      <c r="E54" s="35">
        <v>1.9</v>
      </c>
      <c r="F54" s="35">
        <v>16.2</v>
      </c>
      <c r="G54" s="35">
        <v>14.3</v>
      </c>
      <c r="J54" s="20">
        <f t="shared" si="51"/>
        <v>3.9193036016337305E-4</v>
      </c>
      <c r="K54" s="20">
        <f t="shared" si="52"/>
        <v>3.2379277262551973E-3</v>
      </c>
      <c r="L54" s="20">
        <f t="shared" si="53"/>
        <v>2.8441863240383472E-3</v>
      </c>
      <c r="O54" s="19">
        <f t="shared" si="48"/>
        <v>14.299999999999999</v>
      </c>
      <c r="P54" s="19">
        <f t="shared" si="48"/>
        <v>-1.8999999999999986</v>
      </c>
      <c r="S54" s="20">
        <f t="shared" si="44"/>
        <v>7.526315789473685</v>
      </c>
      <c r="T54" s="20">
        <f t="shared" si="44"/>
        <v>-0.11728395061728392</v>
      </c>
    </row>
    <row r="55" spans="2:20">
      <c r="B55" s="15" t="s">
        <v>190</v>
      </c>
      <c r="C55" s="15" t="s">
        <v>270</v>
      </c>
      <c r="D55" s="16" t="s">
        <v>59</v>
      </c>
      <c r="E55" s="35">
        <v>129</v>
      </c>
      <c r="F55" s="35">
        <v>130.19999999999999</v>
      </c>
      <c r="G55" s="35">
        <v>168.5</v>
      </c>
      <c r="J55" s="20">
        <f t="shared" si="51"/>
        <v>2.6610008663723751E-2</v>
      </c>
      <c r="K55" s="20">
        <f t="shared" si="52"/>
        <v>2.602334505916214E-2</v>
      </c>
      <c r="L55" s="20">
        <f t="shared" si="53"/>
        <v>3.3513664028004299E-2</v>
      </c>
      <c r="O55" s="19">
        <f t="shared" si="48"/>
        <v>1.1999999999999886</v>
      </c>
      <c r="P55" s="19">
        <f t="shared" si="48"/>
        <v>38.300000000000011</v>
      </c>
      <c r="S55" s="20">
        <f t="shared" si="44"/>
        <v>9.302325581395321E-3</v>
      </c>
      <c r="T55" s="20">
        <f t="shared" si="44"/>
        <v>0.29416282642089109</v>
      </c>
    </row>
    <row r="56" spans="2:20">
      <c r="B56" s="15" t="s">
        <v>176</v>
      </c>
      <c r="C56" s="99" t="s">
        <v>265</v>
      </c>
      <c r="D56" s="16" t="s">
        <v>59</v>
      </c>
      <c r="E56" s="35">
        <v>5.9</v>
      </c>
      <c r="F56" s="35">
        <v>7.9</v>
      </c>
      <c r="G56" s="35">
        <v>2.4</v>
      </c>
      <c r="J56" s="20">
        <f t="shared" si="51"/>
        <v>1.2170469078757375E-3</v>
      </c>
      <c r="K56" s="20">
        <f t="shared" si="52"/>
        <v>1.5789894467540778E-3</v>
      </c>
      <c r="L56" s="20">
        <f t="shared" si="53"/>
        <v>4.7734595648196037E-4</v>
      </c>
      <c r="O56" s="19">
        <f t="shared" si="48"/>
        <v>2</v>
      </c>
      <c r="P56" s="19">
        <f t="shared" si="48"/>
        <v>-5.5</v>
      </c>
      <c r="S56" s="20">
        <f t="shared" si="44"/>
        <v>0.33898305084745761</v>
      </c>
      <c r="T56" s="20">
        <f t="shared" si="44"/>
        <v>-0.69620253164556967</v>
      </c>
    </row>
    <row r="57" spans="2:20">
      <c r="B57" s="15" t="s">
        <v>191</v>
      </c>
      <c r="C57" s="15" t="s">
        <v>277</v>
      </c>
      <c r="D57" s="16" t="s">
        <v>59</v>
      </c>
      <c r="E57" s="35">
        <v>0</v>
      </c>
      <c r="F57" s="35">
        <v>0</v>
      </c>
      <c r="G57" s="35">
        <v>10.4</v>
      </c>
      <c r="J57" s="20">
        <f t="shared" si="51"/>
        <v>0</v>
      </c>
      <c r="K57" s="20">
        <f t="shared" si="52"/>
        <v>0</v>
      </c>
      <c r="L57" s="20">
        <f t="shared" si="53"/>
        <v>2.0684991447551615E-3</v>
      </c>
      <c r="O57" s="19">
        <f t="shared" si="48"/>
        <v>0</v>
      </c>
      <c r="P57" s="19">
        <f t="shared" si="48"/>
        <v>10.4</v>
      </c>
      <c r="S57" s="20" t="e">
        <f t="shared" si="44"/>
        <v>#DIV/0!</v>
      </c>
      <c r="T57" s="20" t="e">
        <f t="shared" si="44"/>
        <v>#DIV/0!</v>
      </c>
    </row>
    <row r="58" spans="2:20" s="39" customFormat="1">
      <c r="B58" s="37"/>
      <c r="C58" s="37"/>
      <c r="D58" s="38"/>
      <c r="E58" s="42">
        <f>SUM(E52:E57)</f>
        <v>778.3</v>
      </c>
      <c r="F58" s="42">
        <f>SUM(F52:F57)</f>
        <v>914.30000000000007</v>
      </c>
      <c r="G58" s="42">
        <f>SUM(G52:G57)</f>
        <v>864.19999999999993</v>
      </c>
      <c r="H58" s="53"/>
      <c r="J58" s="40"/>
      <c r="K58" s="40"/>
      <c r="L58" s="40"/>
      <c r="O58" s="41"/>
      <c r="P58" s="41"/>
      <c r="S58" s="40"/>
      <c r="T58" s="40"/>
    </row>
    <row r="59" spans="2:20">
      <c r="B59" s="68" t="s">
        <v>192</v>
      </c>
      <c r="C59" s="68" t="s">
        <v>278</v>
      </c>
      <c r="D59" s="89" t="s">
        <v>59</v>
      </c>
      <c r="E59" s="70"/>
      <c r="F59" s="70"/>
      <c r="G59" s="70"/>
      <c r="H59" s="71"/>
      <c r="I59" s="72"/>
      <c r="J59" s="90"/>
      <c r="K59" s="90"/>
      <c r="L59" s="90"/>
      <c r="M59" s="72"/>
      <c r="N59" s="72"/>
      <c r="O59" s="91">
        <f t="shared" si="48"/>
        <v>0</v>
      </c>
      <c r="P59" s="91">
        <f t="shared" si="48"/>
        <v>0</v>
      </c>
      <c r="Q59" s="72"/>
      <c r="R59" s="72"/>
      <c r="S59" s="90" t="e">
        <f t="shared" si="44"/>
        <v>#DIV/0!</v>
      </c>
      <c r="T59" s="90" t="e">
        <f t="shared" si="44"/>
        <v>#DIV/0!</v>
      </c>
    </row>
    <row r="60" spans="2:20">
      <c r="B60" s="15" t="s">
        <v>187</v>
      </c>
      <c r="C60" s="15" t="s">
        <v>279</v>
      </c>
      <c r="D60" s="16" t="s">
        <v>59</v>
      </c>
      <c r="E60" s="35">
        <v>2448</v>
      </c>
      <c r="F60" s="35">
        <v>2439.9</v>
      </c>
      <c r="G60" s="35">
        <v>2342.3000000000002</v>
      </c>
      <c r="J60" s="20">
        <f>E60/$E$49</f>
        <v>0.50497132719996696</v>
      </c>
      <c r="K60" s="20">
        <f>F60/$F$49</f>
        <v>0.48766789254876891</v>
      </c>
      <c r="L60" s="20">
        <f>G60/$G$49</f>
        <v>0.46586976411153996</v>
      </c>
      <c r="O60" s="19">
        <f t="shared" si="48"/>
        <v>-8.0999999999999091</v>
      </c>
      <c r="P60" s="19">
        <f t="shared" si="48"/>
        <v>-97.599999999999909</v>
      </c>
      <c r="S60" s="20">
        <f t="shared" si="44"/>
        <v>-3.308823529411753E-3</v>
      </c>
      <c r="T60" s="20">
        <f t="shared" si="44"/>
        <v>-4.0001639411451295E-2</v>
      </c>
    </row>
    <row r="61" spans="2:20">
      <c r="B61" s="15" t="s">
        <v>193</v>
      </c>
      <c r="C61" s="15" t="s">
        <v>281</v>
      </c>
      <c r="D61" s="16" t="s">
        <v>59</v>
      </c>
      <c r="E61" s="35">
        <v>41.5</v>
      </c>
      <c r="F61" s="35">
        <v>25</v>
      </c>
      <c r="G61" s="35">
        <v>13.9</v>
      </c>
      <c r="J61" s="20">
        <f t="shared" ref="J61:J65" si="54">E61/$E$49</f>
        <v>8.5605841825157798E-3</v>
      </c>
      <c r="K61" s="20">
        <f t="shared" ref="K61:K65" si="55">F61/$F$49</f>
        <v>4.9968020466901195E-3</v>
      </c>
      <c r="L61" s="20">
        <f t="shared" ref="L61:L65" si="56">G61/$G$49</f>
        <v>2.7646286646246872E-3</v>
      </c>
      <c r="O61" s="19">
        <f t="shared" si="48"/>
        <v>-16.5</v>
      </c>
      <c r="P61" s="19">
        <f t="shared" si="48"/>
        <v>-11.1</v>
      </c>
      <c r="S61" s="20">
        <f t="shared" ref="S61:T76" si="57">F61/E61-1</f>
        <v>-0.39759036144578308</v>
      </c>
      <c r="T61" s="20">
        <f t="shared" si="57"/>
        <v>-0.44399999999999995</v>
      </c>
    </row>
    <row r="62" spans="2:20">
      <c r="B62" s="15" t="s">
        <v>189</v>
      </c>
      <c r="C62" s="99" t="s">
        <v>276</v>
      </c>
      <c r="D62" s="16" t="s">
        <v>59</v>
      </c>
      <c r="E62" s="35">
        <v>2.8</v>
      </c>
      <c r="F62" s="35">
        <v>9.6999999999999993</v>
      </c>
      <c r="G62" s="35">
        <v>11.1</v>
      </c>
      <c r="J62" s="20">
        <f t="shared" si="54"/>
        <v>5.7758158339865499E-4</v>
      </c>
      <c r="K62" s="20">
        <f t="shared" si="55"/>
        <v>1.9387591941157662E-3</v>
      </c>
      <c r="L62" s="20">
        <f t="shared" si="56"/>
        <v>2.2077250487290666E-3</v>
      </c>
      <c r="O62" s="19">
        <f t="shared" si="48"/>
        <v>6.8999999999999995</v>
      </c>
      <c r="P62" s="19">
        <f t="shared" si="48"/>
        <v>1.4000000000000004</v>
      </c>
      <c r="S62" s="20">
        <f t="shared" si="57"/>
        <v>2.4642857142857144</v>
      </c>
      <c r="T62" s="20">
        <f t="shared" si="57"/>
        <v>0.14432989690721665</v>
      </c>
    </row>
    <row r="63" spans="2:20">
      <c r="B63" s="15" t="s">
        <v>194</v>
      </c>
      <c r="C63" s="15" t="s">
        <v>282</v>
      </c>
      <c r="D63" s="16" t="s">
        <v>59</v>
      </c>
      <c r="E63" s="35">
        <v>208.3</v>
      </c>
      <c r="F63" s="35">
        <v>238.4</v>
      </c>
      <c r="G63" s="35">
        <v>249.4</v>
      </c>
      <c r="J63" s="20">
        <f t="shared" si="54"/>
        <v>4.2967944222121378E-2</v>
      </c>
      <c r="K63" s="20">
        <f t="shared" si="55"/>
        <v>4.7649504317236982E-2</v>
      </c>
      <c r="L63" s="20">
        <f t="shared" si="56"/>
        <v>4.9604200644417049E-2</v>
      </c>
      <c r="O63" s="19">
        <f t="shared" si="48"/>
        <v>30.099999999999994</v>
      </c>
      <c r="P63" s="19">
        <f t="shared" si="48"/>
        <v>11</v>
      </c>
      <c r="S63" s="20">
        <f t="shared" si="57"/>
        <v>0.14450312049927994</v>
      </c>
      <c r="T63" s="20">
        <f t="shared" si="57"/>
        <v>4.6140939597315356E-2</v>
      </c>
    </row>
    <row r="64" spans="2:20">
      <c r="B64" s="15" t="s">
        <v>176</v>
      </c>
      <c r="C64" s="99" t="s">
        <v>265</v>
      </c>
      <c r="D64" s="16" t="s">
        <v>59</v>
      </c>
      <c r="E64" s="35">
        <v>153.5</v>
      </c>
      <c r="F64" s="35">
        <v>127.8</v>
      </c>
      <c r="G64" s="35">
        <v>150.4</v>
      </c>
      <c r="J64" s="20">
        <f t="shared" si="54"/>
        <v>3.1663847518461984E-2</v>
      </c>
      <c r="K64" s="20">
        <f t="shared" si="55"/>
        <v>2.5543652062679889E-2</v>
      </c>
      <c r="L64" s="20">
        <f t="shared" si="56"/>
        <v>2.9913679939536184E-2</v>
      </c>
      <c r="O64" s="19">
        <f t="shared" si="48"/>
        <v>-25.700000000000003</v>
      </c>
      <c r="P64" s="19">
        <f t="shared" si="48"/>
        <v>22.600000000000009</v>
      </c>
      <c r="S64" s="20">
        <f t="shared" si="57"/>
        <v>-0.16742671009771992</v>
      </c>
      <c r="T64" s="20">
        <f t="shared" si="57"/>
        <v>0.17683881064162765</v>
      </c>
    </row>
    <row r="65" spans="2:24">
      <c r="B65" s="15" t="s">
        <v>191</v>
      </c>
      <c r="C65" s="15" t="s">
        <v>277</v>
      </c>
      <c r="D65" s="16" t="s">
        <v>59</v>
      </c>
      <c r="E65" s="35">
        <v>0</v>
      </c>
      <c r="F65" s="35">
        <v>0</v>
      </c>
      <c r="G65" s="35">
        <v>59.6</v>
      </c>
      <c r="J65" s="20">
        <f t="shared" si="54"/>
        <v>0</v>
      </c>
      <c r="K65" s="20">
        <f t="shared" si="55"/>
        <v>0</v>
      </c>
      <c r="L65" s="20">
        <f t="shared" si="56"/>
        <v>1.1854091252635349E-2</v>
      </c>
      <c r="O65" s="19">
        <f t="shared" si="48"/>
        <v>0</v>
      </c>
      <c r="P65" s="19">
        <f t="shared" si="48"/>
        <v>59.6</v>
      </c>
      <c r="S65" s="20" t="e">
        <f t="shared" si="57"/>
        <v>#DIV/0!</v>
      </c>
      <c r="T65" s="20" t="e">
        <f t="shared" si="57"/>
        <v>#DIV/0!</v>
      </c>
    </row>
    <row r="66" spans="2:24">
      <c r="B66" s="88"/>
      <c r="C66" s="88"/>
      <c r="D66" s="62" t="s">
        <v>59</v>
      </c>
      <c r="E66" s="63">
        <f>SUM(E60:E65)</f>
        <v>2854.1000000000004</v>
      </c>
      <c r="F66" s="63">
        <f t="shared" ref="F66:G66" si="58">SUM(F60:F65)</f>
        <v>2840.8</v>
      </c>
      <c r="G66" s="63">
        <f t="shared" si="58"/>
        <v>2826.7000000000003</v>
      </c>
      <c r="H66" s="71"/>
      <c r="I66" s="72"/>
      <c r="J66" s="90"/>
      <c r="K66" s="90"/>
      <c r="L66" s="90"/>
      <c r="M66" s="72"/>
      <c r="N66" s="72"/>
      <c r="O66" s="91"/>
      <c r="P66" s="91"/>
      <c r="Q66" s="72"/>
      <c r="R66" s="72"/>
      <c r="S66" s="90"/>
      <c r="T66" s="90"/>
    </row>
    <row r="67" spans="2:24" s="39" customFormat="1">
      <c r="B67" s="61" t="s">
        <v>40</v>
      </c>
      <c r="C67" s="61" t="s">
        <v>283</v>
      </c>
      <c r="D67" s="62" t="s">
        <v>59</v>
      </c>
      <c r="E67" s="63">
        <f>E58+E66</f>
        <v>3632.4000000000005</v>
      </c>
      <c r="F67" s="63">
        <f t="shared" ref="F67" si="59">F58+F66</f>
        <v>3755.1000000000004</v>
      </c>
      <c r="G67" s="63">
        <f>G58+G66</f>
        <v>3690.9</v>
      </c>
      <c r="H67" s="64"/>
      <c r="I67" s="65"/>
      <c r="J67" s="66"/>
      <c r="K67" s="66"/>
      <c r="L67" s="66"/>
      <c r="M67" s="65"/>
      <c r="N67" s="65"/>
      <c r="O67" s="67"/>
      <c r="P67" s="67"/>
      <c r="Q67" s="65"/>
      <c r="R67" s="65"/>
      <c r="S67" s="66"/>
      <c r="T67" s="66"/>
    </row>
    <row r="68" spans="2:24" s="39" customFormat="1">
      <c r="B68" s="61" t="s">
        <v>195</v>
      </c>
      <c r="C68" s="61" t="s">
        <v>284</v>
      </c>
      <c r="D68" s="62" t="s">
        <v>59</v>
      </c>
      <c r="E68" s="63">
        <f>E49-E67</f>
        <v>1215.3999999999996</v>
      </c>
      <c r="F68" s="63">
        <f t="shared" ref="F68:G68" si="60">F49-F67</f>
        <v>1248.0999999999985</v>
      </c>
      <c r="G68" s="63">
        <f t="shared" si="60"/>
        <v>1336.8999999999992</v>
      </c>
      <c r="H68" s="64"/>
      <c r="I68" s="65"/>
      <c r="J68" s="66"/>
      <c r="K68" s="66"/>
      <c r="L68" s="66"/>
      <c r="M68" s="65"/>
      <c r="N68" s="65"/>
      <c r="O68" s="67"/>
      <c r="P68" s="67"/>
      <c r="Q68" s="65"/>
      <c r="R68" s="65"/>
      <c r="S68" s="66"/>
      <c r="T68" s="66"/>
    </row>
    <row r="69" spans="2:24">
      <c r="B69" s="17" t="s">
        <v>41</v>
      </c>
      <c r="C69" s="17" t="s">
        <v>285</v>
      </c>
      <c r="D69" s="16"/>
      <c r="E69" s="36"/>
      <c r="F69" s="36"/>
      <c r="G69" s="36"/>
      <c r="J69" s="20"/>
      <c r="K69" s="20"/>
      <c r="L69" s="20"/>
      <c r="O69" s="19">
        <f t="shared" ref="O69:P76" si="61">F69-E69</f>
        <v>0</v>
      </c>
      <c r="P69" s="19">
        <f t="shared" si="61"/>
        <v>0</v>
      </c>
      <c r="S69" s="20" t="e">
        <f t="shared" si="57"/>
        <v>#DIV/0!</v>
      </c>
      <c r="T69" s="20" t="e">
        <f t="shared" si="57"/>
        <v>#DIV/0!</v>
      </c>
    </row>
    <row r="70" spans="2:24">
      <c r="B70" s="15" t="s">
        <v>196</v>
      </c>
      <c r="C70" s="15" t="s">
        <v>286</v>
      </c>
      <c r="D70" s="16" t="s">
        <v>59</v>
      </c>
      <c r="E70" s="35">
        <v>0.3</v>
      </c>
      <c r="F70" s="35">
        <v>0.3</v>
      </c>
      <c r="G70" s="35">
        <v>0.3</v>
      </c>
      <c r="J70" s="20">
        <f>E70/$E$49</f>
        <v>6.188374107842732E-5</v>
      </c>
      <c r="K70" s="20">
        <f>F70/$F$49</f>
        <v>5.9961624560281433E-5</v>
      </c>
      <c r="L70" s="20">
        <f>G70/$G$49</f>
        <v>5.9668244560245046E-5</v>
      </c>
      <c r="O70" s="19">
        <f t="shared" si="61"/>
        <v>0</v>
      </c>
      <c r="P70" s="19">
        <f t="shared" si="61"/>
        <v>0</v>
      </c>
      <c r="S70" s="20">
        <f t="shared" si="57"/>
        <v>0</v>
      </c>
      <c r="T70" s="20">
        <f t="shared" si="57"/>
        <v>0</v>
      </c>
    </row>
    <row r="71" spans="2:24">
      <c r="B71" s="15" t="s">
        <v>197</v>
      </c>
      <c r="C71" s="15" t="s">
        <v>287</v>
      </c>
      <c r="D71" s="16" t="s">
        <v>59</v>
      </c>
      <c r="E71" s="35">
        <v>700.4</v>
      </c>
      <c r="F71" s="35">
        <v>745.4</v>
      </c>
      <c r="G71" s="35">
        <v>767.8</v>
      </c>
      <c r="J71" s="20">
        <f t="shared" ref="J71:J73" si="62">E71/$E$49</f>
        <v>0.14447790750443498</v>
      </c>
      <c r="K71" s="20">
        <f t="shared" ref="K71:K73" si="63">F71/$F$49</f>
        <v>0.14898464982411261</v>
      </c>
      <c r="L71" s="20">
        <f t="shared" ref="L71:L73" si="64">G71/$G$49</f>
        <v>0.15271092724452048</v>
      </c>
      <c r="O71" s="19">
        <f t="shared" si="61"/>
        <v>45</v>
      </c>
      <c r="P71" s="19">
        <f t="shared" si="61"/>
        <v>22.399999999999977</v>
      </c>
      <c r="S71" s="20">
        <f t="shared" si="57"/>
        <v>6.4249000571102277E-2</v>
      </c>
      <c r="T71" s="20">
        <f t="shared" si="57"/>
        <v>3.0050979339951711E-2</v>
      </c>
    </row>
    <row r="72" spans="2:24">
      <c r="B72" s="15" t="s">
        <v>198</v>
      </c>
      <c r="C72" s="15" t="s">
        <v>288</v>
      </c>
      <c r="D72" s="16" t="s">
        <v>59</v>
      </c>
      <c r="E72" s="35">
        <v>61.8</v>
      </c>
      <c r="F72" s="35">
        <v>92</v>
      </c>
      <c r="G72" s="35">
        <v>106.9</v>
      </c>
      <c r="J72" s="20">
        <f t="shared" si="62"/>
        <v>1.2748050662156028E-2</v>
      </c>
      <c r="K72" s="20">
        <f t="shared" si="63"/>
        <v>1.8388231531819638E-2</v>
      </c>
      <c r="L72" s="20">
        <f t="shared" si="64"/>
        <v>2.1261784478300651E-2</v>
      </c>
      <c r="O72" s="19">
        <f t="shared" si="61"/>
        <v>30.200000000000003</v>
      </c>
      <c r="P72" s="19">
        <f t="shared" si="61"/>
        <v>14.900000000000006</v>
      </c>
      <c r="S72" s="20">
        <f t="shared" si="57"/>
        <v>0.48867313915857613</v>
      </c>
      <c r="T72" s="20">
        <f t="shared" si="57"/>
        <v>0.16195652173913055</v>
      </c>
    </row>
    <row r="73" spans="2:24">
      <c r="B73" s="15" t="s">
        <v>199</v>
      </c>
      <c r="C73" s="15" t="s">
        <v>289</v>
      </c>
      <c r="D73" s="16" t="s">
        <v>59</v>
      </c>
      <c r="E73" s="35">
        <v>467.3</v>
      </c>
      <c r="F73" s="35">
        <v>409.8</v>
      </c>
      <c r="G73" s="35">
        <v>461</v>
      </c>
      <c r="J73" s="20">
        <f t="shared" si="62"/>
        <v>9.6394240686496963E-2</v>
      </c>
      <c r="K73" s="20">
        <f t="shared" si="63"/>
        <v>8.1907579149344434E-2</v>
      </c>
      <c r="L73" s="20">
        <f t="shared" si="64"/>
        <v>9.1690202474243226E-2</v>
      </c>
      <c r="O73" s="19">
        <f t="shared" si="61"/>
        <v>-57.5</v>
      </c>
      <c r="P73" s="19">
        <f t="shared" si="61"/>
        <v>51.199999999999989</v>
      </c>
      <c r="S73" s="20">
        <f t="shared" si="57"/>
        <v>-0.12304729295955485</v>
      </c>
      <c r="T73" s="20">
        <f t="shared" si="57"/>
        <v>0.12493899463152758</v>
      </c>
    </row>
    <row r="74" spans="2:24" s="39" customFormat="1">
      <c r="B74" s="54" t="s">
        <v>200</v>
      </c>
      <c r="C74" s="54" t="s">
        <v>290</v>
      </c>
      <c r="D74" s="55" t="s">
        <v>59</v>
      </c>
      <c r="E74" s="56">
        <f>SUM(E70:E73)</f>
        <v>1229.8</v>
      </c>
      <c r="F74" s="56">
        <f t="shared" ref="F74:G74" si="65">SUM(F70:F73)</f>
        <v>1247.5</v>
      </c>
      <c r="G74" s="56">
        <f t="shared" si="65"/>
        <v>1336</v>
      </c>
      <c r="H74" s="57"/>
      <c r="I74" s="58"/>
      <c r="J74" s="59"/>
      <c r="K74" s="59"/>
      <c r="L74" s="59"/>
      <c r="M74" s="58"/>
      <c r="N74" s="58"/>
      <c r="O74" s="60"/>
      <c r="P74" s="60"/>
      <c r="Q74" s="58"/>
      <c r="R74" s="58"/>
      <c r="S74" s="59"/>
      <c r="T74" s="59"/>
    </row>
    <row r="75" spans="2:24" s="39" customFormat="1">
      <c r="B75" s="61" t="s">
        <v>201</v>
      </c>
      <c r="C75" s="61" t="s">
        <v>291</v>
      </c>
      <c r="D75" s="62" t="s">
        <v>59</v>
      </c>
      <c r="E75" s="63">
        <v>0.6</v>
      </c>
      <c r="F75" s="63">
        <v>0.6</v>
      </c>
      <c r="G75" s="63">
        <v>0.8</v>
      </c>
      <c r="H75" s="64"/>
      <c r="I75" s="65"/>
      <c r="J75" s="66"/>
      <c r="K75" s="66"/>
      <c r="L75" s="66"/>
      <c r="M75" s="65"/>
      <c r="N75" s="65"/>
      <c r="O75" s="67">
        <f t="shared" si="61"/>
        <v>0</v>
      </c>
      <c r="P75" s="67">
        <f t="shared" si="61"/>
        <v>0.20000000000000007</v>
      </c>
      <c r="Q75" s="65"/>
      <c r="R75" s="65"/>
      <c r="S75" s="66">
        <f t="shared" si="57"/>
        <v>0</v>
      </c>
      <c r="T75" s="66">
        <f t="shared" si="57"/>
        <v>0.33333333333333348</v>
      </c>
    </row>
    <row r="76" spans="2:24" s="39" customFormat="1">
      <c r="B76" s="78" t="s">
        <v>202</v>
      </c>
      <c r="C76" s="78" t="s">
        <v>292</v>
      </c>
      <c r="D76" s="79" t="s">
        <v>59</v>
      </c>
      <c r="E76" s="80">
        <f>SUM(E74:E75)</f>
        <v>1230.3999999999999</v>
      </c>
      <c r="F76" s="80">
        <f t="shared" ref="F76:G76" si="66">SUM(F74:F75)</f>
        <v>1248.0999999999999</v>
      </c>
      <c r="G76" s="80">
        <f t="shared" si="66"/>
        <v>1336.8</v>
      </c>
      <c r="H76" s="81"/>
      <c r="I76" s="82"/>
      <c r="J76" s="83"/>
      <c r="K76" s="83"/>
      <c r="L76" s="83"/>
      <c r="M76" s="82"/>
      <c r="N76" s="82"/>
      <c r="O76" s="84">
        <f t="shared" si="61"/>
        <v>17.700000000000045</v>
      </c>
      <c r="P76" s="84">
        <f t="shared" si="61"/>
        <v>88.700000000000045</v>
      </c>
      <c r="Q76" s="82"/>
      <c r="R76" s="82"/>
      <c r="S76" s="83">
        <f t="shared" si="57"/>
        <v>1.438556566970095E-2</v>
      </c>
      <c r="T76" s="83">
        <f t="shared" si="57"/>
        <v>7.1068023395561397E-2</v>
      </c>
    </row>
    <row r="77" spans="2:24">
      <c r="B77" s="15"/>
      <c r="C77" s="15"/>
      <c r="D77" s="16"/>
      <c r="E77" s="21"/>
      <c r="F77" s="21"/>
      <c r="G77" s="21"/>
      <c r="J77" s="20"/>
      <c r="K77" s="20"/>
      <c r="L77" s="20"/>
      <c r="O77" s="19"/>
      <c r="P77" s="19"/>
      <c r="S77" s="20"/>
      <c r="T77" s="20"/>
    </row>
    <row r="78" spans="2:24">
      <c r="E78" s="19"/>
      <c r="F78" s="19"/>
      <c r="G78" s="19"/>
    </row>
    <row r="79" spans="2:24">
      <c r="B79" s="10" t="s">
        <v>44</v>
      </c>
      <c r="C79" s="10" t="s">
        <v>293</v>
      </c>
      <c r="D79" s="11"/>
      <c r="E79" s="12"/>
      <c r="F79" s="12"/>
      <c r="G79" s="12"/>
      <c r="H79" s="13"/>
      <c r="I79" s="14"/>
      <c r="J79" s="14"/>
      <c r="K79" s="14"/>
      <c r="L79" s="14"/>
      <c r="M79" s="14"/>
      <c r="N79" s="14"/>
      <c r="O79" s="14"/>
      <c r="P79" s="14"/>
      <c r="Q79" s="14"/>
      <c r="R79" s="14"/>
      <c r="S79" s="14"/>
      <c r="T79" s="14"/>
      <c r="U79" s="14"/>
      <c r="V79" s="14"/>
      <c r="W79" s="14"/>
      <c r="X79" s="14"/>
    </row>
    <row r="80" spans="2:24">
      <c r="B80" s="17" t="s">
        <v>203</v>
      </c>
      <c r="C80" s="17" t="s">
        <v>294</v>
      </c>
      <c r="D80" s="18"/>
      <c r="E80" s="21"/>
      <c r="F80" s="21"/>
      <c r="G80" s="21"/>
    </row>
    <row r="81" spans="2:20" ht="17" customHeight="1">
      <c r="B81" s="15" t="s">
        <v>204</v>
      </c>
      <c r="C81" s="15" t="s">
        <v>295</v>
      </c>
      <c r="D81" s="16" t="s">
        <v>59</v>
      </c>
      <c r="E81" s="35">
        <v>805.5</v>
      </c>
      <c r="F81" s="35">
        <v>789.8</v>
      </c>
      <c r="G81" s="35">
        <v>713.4</v>
      </c>
      <c r="O81" s="19">
        <f t="shared" ref="O81:O82" si="67">F81-E81</f>
        <v>-15.700000000000045</v>
      </c>
      <c r="P81" s="19">
        <f t="shared" ref="P81:P82" si="68">G81-F81</f>
        <v>-76.399999999999977</v>
      </c>
      <c r="S81" s="20">
        <f t="shared" ref="S81:S82" si="69">F81/E81-1</f>
        <v>-1.9490999379267571E-2</v>
      </c>
      <c r="T81" s="20">
        <f t="shared" ref="T81:T82" si="70">G81/F81-1</f>
        <v>-9.6733350215244318E-2</v>
      </c>
    </row>
    <row r="82" spans="2:20">
      <c r="B82" s="15" t="s">
        <v>205</v>
      </c>
      <c r="C82" s="15" t="s">
        <v>296</v>
      </c>
      <c r="D82" s="16" t="s">
        <v>59</v>
      </c>
      <c r="E82" s="35">
        <v>1</v>
      </c>
      <c r="F82" s="35">
        <v>5.5</v>
      </c>
      <c r="G82" s="35">
        <v>6</v>
      </c>
      <c r="O82" s="19">
        <f t="shared" si="67"/>
        <v>4.5</v>
      </c>
      <c r="P82" s="19">
        <f t="shared" si="68"/>
        <v>0.5</v>
      </c>
      <c r="S82" s="20">
        <f t="shared" si="69"/>
        <v>4.5</v>
      </c>
      <c r="T82" s="20">
        <f t="shared" si="70"/>
        <v>9.0909090909090828E-2</v>
      </c>
    </row>
    <row r="83" spans="2:20">
      <c r="B83" s="15" t="s">
        <v>206</v>
      </c>
      <c r="C83" s="15" t="s">
        <v>297</v>
      </c>
      <c r="D83" s="16" t="s">
        <v>59</v>
      </c>
      <c r="E83" s="35">
        <v>-35.6</v>
      </c>
      <c r="F83" s="35">
        <v>-19.8</v>
      </c>
      <c r="G83" s="35">
        <v>2.2999999999999998</v>
      </c>
      <c r="O83" s="19">
        <f t="shared" ref="O83:O84" si="71">F83-E83</f>
        <v>15.8</v>
      </c>
      <c r="P83" s="19">
        <f t="shared" ref="P83:P84" si="72">G83-F83</f>
        <v>22.1</v>
      </c>
      <c r="S83" s="20">
        <f t="shared" ref="S83:S84" si="73">F83/E83-1</f>
        <v>-0.4438202247191011</v>
      </c>
      <c r="T83" s="20">
        <f t="shared" ref="T83:T84" si="74">G83/F83-1</f>
        <v>-1.1161616161616161</v>
      </c>
    </row>
    <row r="84" spans="2:20">
      <c r="B84" s="73" t="s">
        <v>207</v>
      </c>
      <c r="C84" s="73" t="s">
        <v>313</v>
      </c>
      <c r="D84" s="62" t="s">
        <v>59</v>
      </c>
      <c r="E84" s="94">
        <f>SUM(E81:E83)</f>
        <v>770.9</v>
      </c>
      <c r="F84" s="94">
        <f>SUM(F81:F83)</f>
        <v>775.5</v>
      </c>
      <c r="G84" s="94">
        <f>SUM(G81:G83)</f>
        <v>721.69999999999993</v>
      </c>
      <c r="H84" s="74"/>
      <c r="I84" s="75"/>
      <c r="J84" s="75"/>
      <c r="K84" s="75"/>
      <c r="L84" s="75"/>
      <c r="M84" s="75"/>
      <c r="N84" s="75"/>
      <c r="O84" s="87">
        <f t="shared" si="71"/>
        <v>4.6000000000000227</v>
      </c>
      <c r="P84" s="87">
        <f t="shared" si="72"/>
        <v>-53.800000000000068</v>
      </c>
      <c r="Q84" s="75"/>
      <c r="R84" s="75"/>
      <c r="S84" s="86">
        <f t="shared" si="73"/>
        <v>5.9670514982488321E-3</v>
      </c>
      <c r="T84" s="86">
        <f t="shared" si="74"/>
        <v>-6.9374597034171592E-2</v>
      </c>
    </row>
    <row r="85" spans="2:20">
      <c r="B85" s="93" t="s">
        <v>208</v>
      </c>
      <c r="C85" s="93" t="s">
        <v>298</v>
      </c>
      <c r="D85" s="16" t="s">
        <v>59</v>
      </c>
      <c r="E85" s="94"/>
      <c r="F85" s="94"/>
      <c r="G85" s="94"/>
      <c r="H85" s="74"/>
      <c r="I85" s="75"/>
      <c r="J85" s="75"/>
      <c r="K85" s="75"/>
      <c r="L85" s="75"/>
      <c r="M85" s="75"/>
      <c r="N85" s="75"/>
      <c r="O85" s="87">
        <f t="shared" ref="O85:P99" si="75">F85-E85</f>
        <v>0</v>
      </c>
      <c r="P85" s="87">
        <f t="shared" si="75"/>
        <v>0</v>
      </c>
      <c r="Q85" s="75"/>
      <c r="R85" s="75"/>
      <c r="S85" s="86" t="e">
        <f t="shared" ref="S85:T99" si="76">F85/E85-1</f>
        <v>#DIV/0!</v>
      </c>
      <c r="T85" s="86" t="e">
        <f t="shared" si="76"/>
        <v>#DIV/0!</v>
      </c>
    </row>
    <row r="86" spans="2:20">
      <c r="B86" s="15" t="s">
        <v>209</v>
      </c>
      <c r="C86" s="15" t="s">
        <v>299</v>
      </c>
      <c r="D86" s="16" t="s">
        <v>59</v>
      </c>
      <c r="E86" s="35">
        <v>-302.89999999999998</v>
      </c>
      <c r="F86" s="35">
        <v>-454.3</v>
      </c>
      <c r="G86" s="35">
        <v>-460.3</v>
      </c>
      <c r="O86" s="19">
        <f t="shared" si="75"/>
        <v>-151.40000000000003</v>
      </c>
      <c r="P86" s="19">
        <f t="shared" si="75"/>
        <v>-6</v>
      </c>
      <c r="S86" s="20">
        <f t="shared" si="76"/>
        <v>0.49983492901947857</v>
      </c>
      <c r="T86" s="20">
        <f t="shared" si="76"/>
        <v>1.3207131851199705E-2</v>
      </c>
    </row>
    <row r="87" spans="2:20">
      <c r="B87" s="15" t="s">
        <v>210</v>
      </c>
      <c r="C87" s="15" t="s">
        <v>300</v>
      </c>
      <c r="D87" s="16" t="s">
        <v>59</v>
      </c>
      <c r="E87" s="35">
        <v>-68</v>
      </c>
      <c r="F87" s="35">
        <v>-110.7</v>
      </c>
      <c r="G87" s="35">
        <v>-93</v>
      </c>
      <c r="O87" s="19">
        <f t="shared" si="75"/>
        <v>-42.7</v>
      </c>
      <c r="P87" s="19">
        <f t="shared" si="75"/>
        <v>17.700000000000003</v>
      </c>
      <c r="S87" s="20">
        <f t="shared" si="76"/>
        <v>0.62794117647058822</v>
      </c>
      <c r="T87" s="20">
        <f t="shared" si="76"/>
        <v>-0.15989159891598914</v>
      </c>
    </row>
    <row r="88" spans="2:20">
      <c r="B88" s="15" t="s">
        <v>156</v>
      </c>
      <c r="C88" s="109" t="s">
        <v>156</v>
      </c>
      <c r="D88" s="16" t="s">
        <v>59</v>
      </c>
      <c r="E88" s="35">
        <v>-42</v>
      </c>
      <c r="F88" s="35">
        <v>-49.1</v>
      </c>
      <c r="G88" s="35">
        <v>-37.4</v>
      </c>
      <c r="O88" s="19">
        <f t="shared" si="75"/>
        <v>-7.1000000000000014</v>
      </c>
      <c r="P88" s="19">
        <f t="shared" si="75"/>
        <v>11.700000000000003</v>
      </c>
      <c r="S88" s="20">
        <f t="shared" si="76"/>
        <v>0.16904761904761911</v>
      </c>
      <c r="T88" s="20">
        <f t="shared" si="76"/>
        <v>-0.23828920570264767</v>
      </c>
    </row>
    <row r="89" spans="2:20">
      <c r="B89" s="15" t="s">
        <v>301</v>
      </c>
      <c r="C89" s="15" t="s">
        <v>303</v>
      </c>
      <c r="D89" s="16" t="s">
        <v>59</v>
      </c>
      <c r="E89" s="35">
        <v>0</v>
      </c>
      <c r="F89" s="35">
        <v>455.1</v>
      </c>
      <c r="G89" s="35">
        <v>459.5</v>
      </c>
      <c r="O89" s="19">
        <f t="shared" si="75"/>
        <v>455.1</v>
      </c>
      <c r="P89" s="19">
        <f t="shared" si="75"/>
        <v>4.3999999999999773</v>
      </c>
      <c r="S89" s="20" t="e">
        <f t="shared" si="76"/>
        <v>#DIV/0!</v>
      </c>
      <c r="T89" s="20">
        <f t="shared" si="76"/>
        <v>9.6682047901559542E-3</v>
      </c>
    </row>
    <row r="90" spans="2:20">
      <c r="B90" s="15" t="s">
        <v>302</v>
      </c>
      <c r="C90" s="15" t="s">
        <v>304</v>
      </c>
      <c r="D90" s="16" t="s">
        <v>59</v>
      </c>
      <c r="E90" s="35">
        <v>-395</v>
      </c>
      <c r="F90" s="35">
        <v>-402</v>
      </c>
      <c r="G90" s="35">
        <v>-263.2</v>
      </c>
      <c r="O90" s="19">
        <f t="shared" si="75"/>
        <v>-7</v>
      </c>
      <c r="P90" s="19">
        <f t="shared" si="75"/>
        <v>138.80000000000001</v>
      </c>
      <c r="S90" s="20">
        <f t="shared" si="76"/>
        <v>1.7721518987341867E-2</v>
      </c>
      <c r="T90" s="20">
        <f t="shared" si="76"/>
        <v>-0.34527363184079607</v>
      </c>
    </row>
    <row r="91" spans="2:20">
      <c r="B91" s="15" t="s">
        <v>211</v>
      </c>
      <c r="C91" s="15" t="s">
        <v>305</v>
      </c>
      <c r="D91" s="16" t="s">
        <v>59</v>
      </c>
      <c r="E91" s="35">
        <v>0</v>
      </c>
      <c r="F91" s="35">
        <v>-1.1000000000000001</v>
      </c>
      <c r="G91" s="35">
        <v>0</v>
      </c>
      <c r="O91" s="19">
        <f t="shared" si="75"/>
        <v>-1.1000000000000001</v>
      </c>
      <c r="P91" s="19">
        <f t="shared" si="75"/>
        <v>1.1000000000000001</v>
      </c>
      <c r="S91" s="20" t="e">
        <f t="shared" si="76"/>
        <v>#DIV/0!</v>
      </c>
      <c r="T91" s="20">
        <f t="shared" si="76"/>
        <v>-1</v>
      </c>
    </row>
    <row r="92" spans="2:20">
      <c r="B92" s="54" t="s">
        <v>212</v>
      </c>
      <c r="C92" s="54" t="s">
        <v>311</v>
      </c>
      <c r="D92" s="62" t="s">
        <v>59</v>
      </c>
      <c r="E92" s="56">
        <f>SUM(E86:E91)</f>
        <v>-807.9</v>
      </c>
      <c r="F92" s="56">
        <f>SUM(F86:F91)</f>
        <v>-562.1</v>
      </c>
      <c r="G92" s="56">
        <f>SUM(G86:G91)</f>
        <v>-394.39999999999992</v>
      </c>
      <c r="H92" s="74"/>
      <c r="I92" s="75"/>
      <c r="J92" s="75"/>
      <c r="K92" s="75"/>
      <c r="L92" s="75"/>
      <c r="M92" s="75"/>
      <c r="N92" s="75"/>
      <c r="O92" s="87">
        <f t="shared" si="75"/>
        <v>245.79999999999995</v>
      </c>
      <c r="P92" s="87">
        <f t="shared" si="75"/>
        <v>167.7000000000001</v>
      </c>
      <c r="Q92" s="75"/>
      <c r="R92" s="75"/>
      <c r="S92" s="86">
        <f t="shared" si="76"/>
        <v>-0.30424557494739446</v>
      </c>
      <c r="T92" s="86">
        <f t="shared" si="76"/>
        <v>-0.29834549012631217</v>
      </c>
    </row>
    <row r="93" spans="2:20">
      <c r="B93" s="73" t="s">
        <v>213</v>
      </c>
      <c r="C93" s="73" t="s">
        <v>306</v>
      </c>
      <c r="D93" s="16" t="s">
        <v>59</v>
      </c>
      <c r="E93" s="94"/>
      <c r="F93" s="94"/>
      <c r="G93" s="94"/>
      <c r="H93" s="74"/>
      <c r="I93" s="75"/>
      <c r="J93" s="75"/>
      <c r="K93" s="75"/>
      <c r="L93" s="75"/>
      <c r="M93" s="75"/>
      <c r="N93" s="75"/>
      <c r="O93" s="87">
        <f t="shared" si="75"/>
        <v>0</v>
      </c>
      <c r="P93" s="87">
        <f t="shared" si="75"/>
        <v>0</v>
      </c>
      <c r="Q93" s="75"/>
      <c r="R93" s="75"/>
      <c r="S93" s="86" t="e">
        <f t="shared" si="76"/>
        <v>#DIV/0!</v>
      </c>
      <c r="T93" s="86" t="e">
        <f t="shared" si="76"/>
        <v>#DIV/0!</v>
      </c>
    </row>
    <row r="94" spans="2:20">
      <c r="B94" s="15" t="s">
        <v>214</v>
      </c>
      <c r="C94" s="15" t="s">
        <v>307</v>
      </c>
      <c r="D94" s="16" t="s">
        <v>59</v>
      </c>
      <c r="E94" s="35">
        <v>-228.5</v>
      </c>
      <c r="F94" s="35">
        <v>-202.9</v>
      </c>
      <c r="G94" s="35">
        <v>-70.099999999999994</v>
      </c>
      <c r="O94" s="19">
        <f t="shared" si="75"/>
        <v>25.599999999999994</v>
      </c>
      <c r="P94" s="19">
        <f t="shared" si="75"/>
        <v>132.80000000000001</v>
      </c>
      <c r="S94" s="20">
        <f t="shared" si="76"/>
        <v>-0.11203501094091906</v>
      </c>
      <c r="T94" s="20">
        <f t="shared" si="76"/>
        <v>-0.65450961064563828</v>
      </c>
    </row>
    <row r="95" spans="2:20">
      <c r="B95" s="15" t="s">
        <v>215</v>
      </c>
      <c r="C95" s="15" t="s">
        <v>308</v>
      </c>
      <c r="D95" s="16" t="s">
        <v>59</v>
      </c>
      <c r="E95" s="35">
        <v>-213</v>
      </c>
      <c r="F95" s="35">
        <v>-80.8</v>
      </c>
      <c r="G95" s="35">
        <v>-122.2</v>
      </c>
      <c r="O95" s="19">
        <f t="shared" si="75"/>
        <v>132.19999999999999</v>
      </c>
      <c r="P95" s="19">
        <f t="shared" si="75"/>
        <v>-41.400000000000006</v>
      </c>
      <c r="S95" s="20">
        <f t="shared" si="76"/>
        <v>-0.62065727699530515</v>
      </c>
      <c r="T95" s="20">
        <f t="shared" si="76"/>
        <v>0.51237623762376239</v>
      </c>
    </row>
    <row r="96" spans="2:20">
      <c r="B96" s="15" t="s">
        <v>216</v>
      </c>
      <c r="C96" s="15" t="s">
        <v>309</v>
      </c>
      <c r="D96" s="16" t="s">
        <v>59</v>
      </c>
      <c r="E96" s="50">
        <v>-83.5</v>
      </c>
      <c r="F96" s="35">
        <v>-120.2</v>
      </c>
      <c r="G96" s="35">
        <v>-120.5</v>
      </c>
      <c r="O96" s="19">
        <f t="shared" si="75"/>
        <v>-36.700000000000003</v>
      </c>
      <c r="P96" s="19">
        <f t="shared" si="75"/>
        <v>-0.29999999999999716</v>
      </c>
      <c r="S96" s="20">
        <f t="shared" si="76"/>
        <v>0.4395209580838324</v>
      </c>
      <c r="T96" s="20">
        <f t="shared" si="76"/>
        <v>2.4958402662229595E-3</v>
      </c>
    </row>
    <row r="97" spans="2:20">
      <c r="B97" s="15" t="s">
        <v>217</v>
      </c>
      <c r="C97" s="15" t="s">
        <v>249</v>
      </c>
      <c r="D97" s="16" t="s">
        <v>59</v>
      </c>
      <c r="E97" s="35">
        <v>-19.100000000000001</v>
      </c>
      <c r="F97" s="35">
        <v>-1.2</v>
      </c>
      <c r="G97" s="35">
        <v>-4.9000000000000004</v>
      </c>
      <c r="O97" s="19">
        <f t="shared" si="75"/>
        <v>17.900000000000002</v>
      </c>
      <c r="P97" s="19">
        <f t="shared" si="75"/>
        <v>-3.7</v>
      </c>
      <c r="S97" s="20">
        <f t="shared" si="76"/>
        <v>-0.93717277486910999</v>
      </c>
      <c r="T97" s="20">
        <f t="shared" si="76"/>
        <v>3.0833333333333339</v>
      </c>
    </row>
    <row r="98" spans="2:20">
      <c r="B98" s="43" t="s">
        <v>218</v>
      </c>
      <c r="C98" s="109" t="s">
        <v>218</v>
      </c>
      <c r="D98" s="16" t="s">
        <v>59</v>
      </c>
      <c r="E98" s="50">
        <v>0</v>
      </c>
      <c r="F98" s="50">
        <v>78.400000000000006</v>
      </c>
      <c r="G98" s="50">
        <v>0</v>
      </c>
      <c r="O98" s="19">
        <f t="shared" si="75"/>
        <v>78.400000000000006</v>
      </c>
      <c r="P98" s="19">
        <f t="shared" si="75"/>
        <v>-78.400000000000006</v>
      </c>
      <c r="S98" s="20" t="e">
        <f t="shared" si="76"/>
        <v>#DIV/0!</v>
      </c>
      <c r="T98" s="20">
        <f t="shared" si="76"/>
        <v>-1</v>
      </c>
    </row>
    <row r="99" spans="2:20">
      <c r="B99" s="15" t="s">
        <v>219</v>
      </c>
      <c r="C99" s="109" t="s">
        <v>219</v>
      </c>
      <c r="D99" s="16" t="s">
        <v>59</v>
      </c>
      <c r="E99" s="35">
        <v>0</v>
      </c>
      <c r="F99" s="35">
        <v>0</v>
      </c>
      <c r="G99" s="35">
        <v>-12.3</v>
      </c>
      <c r="O99" s="19">
        <f t="shared" si="75"/>
        <v>0</v>
      </c>
      <c r="P99" s="19">
        <f t="shared" si="75"/>
        <v>-12.3</v>
      </c>
      <c r="S99" s="20" t="e">
        <f t="shared" si="76"/>
        <v>#DIV/0!</v>
      </c>
      <c r="T99" s="20" t="e">
        <f t="shared" si="76"/>
        <v>#DIV/0!</v>
      </c>
    </row>
    <row r="100" spans="2:20">
      <c r="B100" s="15" t="s">
        <v>220</v>
      </c>
      <c r="C100" s="15" t="s">
        <v>310</v>
      </c>
      <c r="D100" s="16" t="s">
        <v>59</v>
      </c>
      <c r="E100" s="35">
        <v>1.8</v>
      </c>
      <c r="F100" s="35">
        <v>-1.9</v>
      </c>
      <c r="G100" s="35">
        <v>-1.6</v>
      </c>
      <c r="O100" s="19">
        <f t="shared" ref="O100:P115" si="77">F100-E100</f>
        <v>-3.7</v>
      </c>
      <c r="P100" s="19">
        <f t="shared" si="77"/>
        <v>0.29999999999999982</v>
      </c>
      <c r="S100" s="20">
        <f t="shared" ref="S100:T115" si="78">F100/E100-1</f>
        <v>-2.0555555555555554</v>
      </c>
      <c r="T100" s="20">
        <f t="shared" si="78"/>
        <v>-0.1578947368421052</v>
      </c>
    </row>
    <row r="101" spans="2:20">
      <c r="B101" s="54" t="s">
        <v>221</v>
      </c>
      <c r="C101" s="54" t="s">
        <v>312</v>
      </c>
      <c r="D101" s="62" t="s">
        <v>59</v>
      </c>
      <c r="E101" s="56">
        <f>SUM(E94:E100)</f>
        <v>-542.30000000000007</v>
      </c>
      <c r="F101" s="56">
        <f>SUM(F94:F100)</f>
        <v>-328.59999999999991</v>
      </c>
      <c r="G101" s="56">
        <f>SUM(G94:G100)</f>
        <v>-331.6</v>
      </c>
      <c r="H101" s="74"/>
      <c r="I101" s="75"/>
      <c r="J101" s="75"/>
      <c r="K101" s="75"/>
      <c r="L101" s="75"/>
      <c r="M101" s="75"/>
      <c r="N101" s="75"/>
      <c r="O101" s="87">
        <f t="shared" si="77"/>
        <v>213.70000000000016</v>
      </c>
      <c r="P101" s="87">
        <f t="shared" si="77"/>
        <v>-3.0000000000001137</v>
      </c>
      <c r="Q101" s="75"/>
      <c r="R101" s="75"/>
      <c r="S101" s="86">
        <f t="shared" si="78"/>
        <v>-0.39406232712520772</v>
      </c>
      <c r="T101" s="86">
        <f t="shared" si="78"/>
        <v>9.1296409007914914E-3</v>
      </c>
    </row>
    <row r="102" spans="2:20">
      <c r="B102" s="54" t="s">
        <v>222</v>
      </c>
      <c r="C102" s="54" t="s">
        <v>314</v>
      </c>
      <c r="D102" s="62" t="s">
        <v>59</v>
      </c>
      <c r="E102" s="56">
        <f>E84+E92+E101</f>
        <v>-579.30000000000007</v>
      </c>
      <c r="F102" s="56">
        <f>F84+F92+F101</f>
        <v>-115.19999999999993</v>
      </c>
      <c r="G102" s="56">
        <f>G84+G92+G101</f>
        <v>-4.3000000000000114</v>
      </c>
      <c r="H102" s="74"/>
      <c r="I102" s="75"/>
      <c r="J102" s="75"/>
      <c r="K102" s="75"/>
      <c r="L102" s="75"/>
      <c r="M102" s="75"/>
      <c r="N102" s="75"/>
      <c r="O102" s="87">
        <f t="shared" si="77"/>
        <v>464.10000000000014</v>
      </c>
      <c r="P102" s="87">
        <f t="shared" si="77"/>
        <v>110.89999999999992</v>
      </c>
      <c r="Q102" s="75"/>
      <c r="R102" s="75"/>
      <c r="S102" s="86">
        <f t="shared" si="78"/>
        <v>-0.80113930605903694</v>
      </c>
      <c r="T102" s="86">
        <f t="shared" si="78"/>
        <v>-0.96267361111111094</v>
      </c>
    </row>
    <row r="103" spans="2:20">
      <c r="B103" s="54"/>
      <c r="C103" s="54"/>
      <c r="D103" s="85"/>
      <c r="E103" s="56"/>
      <c r="F103" s="56"/>
      <c r="G103" s="56"/>
      <c r="H103" s="74"/>
      <c r="I103" s="75"/>
      <c r="J103" s="75"/>
      <c r="K103" s="75"/>
      <c r="L103" s="75"/>
      <c r="M103" s="75"/>
      <c r="N103" s="75"/>
      <c r="O103" s="87"/>
      <c r="P103" s="87"/>
      <c r="Q103" s="75"/>
      <c r="R103" s="75"/>
      <c r="S103" s="86"/>
      <c r="T103" s="86"/>
    </row>
    <row r="104" spans="2:20">
      <c r="B104" s="51" t="s">
        <v>223</v>
      </c>
      <c r="C104" s="51" t="s">
        <v>267</v>
      </c>
      <c r="D104" s="16"/>
      <c r="E104" s="42"/>
      <c r="F104" s="42"/>
      <c r="G104" s="42"/>
      <c r="O104" s="19"/>
      <c r="P104" s="19"/>
      <c r="S104" s="20"/>
      <c r="T104" s="20"/>
    </row>
    <row r="105" spans="2:20">
      <c r="B105" s="15" t="s">
        <v>224</v>
      </c>
      <c r="C105" s="15" t="s">
        <v>315</v>
      </c>
      <c r="D105" s="16" t="s">
        <v>59</v>
      </c>
      <c r="E105" s="35">
        <v>174.1</v>
      </c>
      <c r="F105" s="35">
        <v>261.5</v>
      </c>
      <c r="G105" s="35">
        <v>144.6</v>
      </c>
      <c r="O105" s="19">
        <f t="shared" ref="O105:O108" si="79">F105-E105</f>
        <v>87.4</v>
      </c>
      <c r="P105" s="19">
        <f t="shared" ref="P105:P107" si="80">G105-F105</f>
        <v>-116.9</v>
      </c>
      <c r="S105" s="20">
        <f t="shared" ref="S105:S108" si="81">F105/E105-1</f>
        <v>0.50201033888569802</v>
      </c>
      <c r="T105" s="20">
        <f t="shared" ref="T105:T108" si="82">G105/F105-1</f>
        <v>-0.44703632887189293</v>
      </c>
    </row>
    <row r="106" spans="2:20">
      <c r="B106" s="15" t="s">
        <v>222</v>
      </c>
      <c r="C106" s="15" t="s">
        <v>316</v>
      </c>
      <c r="D106" s="16" t="s">
        <v>59</v>
      </c>
      <c r="E106" s="35">
        <v>86.8</v>
      </c>
      <c r="F106" s="35">
        <v>-115.2</v>
      </c>
      <c r="G106" s="35">
        <v>-4.3</v>
      </c>
      <c r="O106" s="19">
        <f t="shared" si="79"/>
        <v>-202</v>
      </c>
      <c r="P106" s="19">
        <f t="shared" si="80"/>
        <v>110.9</v>
      </c>
      <c r="S106" s="20">
        <f t="shared" si="81"/>
        <v>-2.3271889400921659</v>
      </c>
      <c r="T106" s="20">
        <f t="shared" si="82"/>
        <v>-0.96267361111111116</v>
      </c>
    </row>
    <row r="107" spans="2:20" ht="24">
      <c r="B107" s="15" t="s">
        <v>225</v>
      </c>
      <c r="C107" s="15" t="s">
        <v>317</v>
      </c>
      <c r="D107" s="16" t="s">
        <v>59</v>
      </c>
      <c r="E107" s="35">
        <v>0</v>
      </c>
      <c r="F107" s="35">
        <v>-1.7</v>
      </c>
      <c r="G107" s="35">
        <v>2.9</v>
      </c>
      <c r="O107" s="19">
        <f t="shared" si="79"/>
        <v>-1.7</v>
      </c>
      <c r="P107" s="19">
        <f t="shared" si="80"/>
        <v>4.5999999999999996</v>
      </c>
      <c r="S107" s="20" t="e">
        <f t="shared" si="81"/>
        <v>#DIV/0!</v>
      </c>
      <c r="T107" s="20">
        <f t="shared" si="82"/>
        <v>-2.7058823529411766</v>
      </c>
    </row>
    <row r="108" spans="2:20" s="39" customFormat="1">
      <c r="B108" s="102" t="s">
        <v>226</v>
      </c>
      <c r="C108" s="102" t="s">
        <v>318</v>
      </c>
      <c r="D108" s="62" t="s">
        <v>59</v>
      </c>
      <c r="E108" s="96">
        <f t="shared" ref="E108" si="83">SUM(E105:E107)</f>
        <v>260.89999999999998</v>
      </c>
      <c r="F108" s="96">
        <f t="shared" ref="F108" si="84">SUM(F105:F107)</f>
        <v>144.60000000000002</v>
      </c>
      <c r="G108" s="96">
        <f>SUM(G105:G107)</f>
        <v>143.19999999999999</v>
      </c>
      <c r="H108" s="64"/>
      <c r="I108" s="65"/>
      <c r="J108" s="65"/>
      <c r="K108" s="65"/>
      <c r="L108" s="65"/>
      <c r="M108" s="65"/>
      <c r="N108" s="65"/>
      <c r="O108" s="67">
        <f t="shared" si="79"/>
        <v>-116.29999999999995</v>
      </c>
      <c r="P108" s="67"/>
      <c r="Q108" s="65"/>
      <c r="R108" s="65"/>
      <c r="S108" s="66">
        <f t="shared" si="81"/>
        <v>-0.44576466078957444</v>
      </c>
      <c r="T108" s="66">
        <f t="shared" si="82"/>
        <v>-9.6818810511758446E-3</v>
      </c>
    </row>
    <row r="109" spans="2:20" s="39" customFormat="1">
      <c r="B109" s="100"/>
      <c r="C109" s="100"/>
      <c r="E109" s="95"/>
      <c r="F109" s="95"/>
      <c r="G109" s="95"/>
      <c r="H109" s="53"/>
      <c r="O109" s="41"/>
      <c r="P109" s="41"/>
      <c r="S109" s="40"/>
      <c r="T109" s="40"/>
    </row>
    <row r="110" spans="2:20">
      <c r="B110" s="101" t="s">
        <v>227</v>
      </c>
      <c r="C110" s="101" t="s">
        <v>319</v>
      </c>
      <c r="D110" s="103"/>
      <c r="E110" s="104"/>
      <c r="F110" s="104"/>
      <c r="G110" s="104"/>
      <c r="H110" s="105"/>
      <c r="I110" s="106"/>
      <c r="J110" s="106"/>
      <c r="K110" s="106"/>
      <c r="L110" s="106"/>
      <c r="M110" s="106"/>
      <c r="N110" s="106"/>
      <c r="O110" s="107"/>
      <c r="P110" s="107"/>
      <c r="Q110" s="106"/>
      <c r="R110" s="106"/>
      <c r="S110" s="108"/>
      <c r="T110" s="108"/>
    </row>
    <row r="111" spans="2:20">
      <c r="B111" s="15" t="s">
        <v>228</v>
      </c>
      <c r="C111" s="99" t="s">
        <v>320</v>
      </c>
      <c r="D111" s="16" t="s">
        <v>59</v>
      </c>
      <c r="E111" s="35">
        <v>50.7</v>
      </c>
      <c r="F111" s="35">
        <v>109.2</v>
      </c>
      <c r="G111" s="35">
        <v>143.19999999999999</v>
      </c>
      <c r="O111" s="19">
        <f t="shared" si="77"/>
        <v>58.5</v>
      </c>
      <c r="P111" s="19">
        <f t="shared" si="77"/>
        <v>33.999999999999986</v>
      </c>
      <c r="S111" s="20">
        <f t="shared" si="78"/>
        <v>1.1538461538461537</v>
      </c>
      <c r="T111" s="20">
        <f t="shared" si="78"/>
        <v>0.31135531135531114</v>
      </c>
    </row>
    <row r="112" spans="2:20" ht="24">
      <c r="B112" s="15" t="s">
        <v>229</v>
      </c>
      <c r="C112" s="15" t="s">
        <v>321</v>
      </c>
      <c r="D112" s="16" t="s">
        <v>59</v>
      </c>
      <c r="E112" s="35">
        <v>211.3</v>
      </c>
      <c r="F112" s="35">
        <v>35</v>
      </c>
      <c r="G112" s="35">
        <v>0</v>
      </c>
      <c r="O112" s="19">
        <f t="shared" si="77"/>
        <v>-176.3</v>
      </c>
      <c r="P112" s="19">
        <f t="shared" si="77"/>
        <v>-35</v>
      </c>
      <c r="S112" s="20">
        <f t="shared" si="78"/>
        <v>-0.83435873166114527</v>
      </c>
      <c r="T112" s="20">
        <f t="shared" si="78"/>
        <v>-1</v>
      </c>
    </row>
    <row r="113" spans="2:24" s="39" customFormat="1">
      <c r="B113" s="37" t="s">
        <v>230</v>
      </c>
      <c r="C113" s="51" t="s">
        <v>267</v>
      </c>
      <c r="D113" s="16" t="s">
        <v>59</v>
      </c>
      <c r="E113" s="42">
        <f>SUM(E111:E112)</f>
        <v>262</v>
      </c>
      <c r="F113" s="42">
        <v>144.9</v>
      </c>
      <c r="G113" s="42">
        <v>143.19999999999999</v>
      </c>
      <c r="H113" s="53"/>
      <c r="O113" s="41">
        <f t="shared" ref="O113" si="85">F113-E113</f>
        <v>-117.1</v>
      </c>
      <c r="P113" s="41">
        <f t="shared" ref="P113" si="86">G113-F113</f>
        <v>-1.7000000000000171</v>
      </c>
      <c r="S113" s="40">
        <f t="shared" ref="S113" si="87">F113/E113-1</f>
        <v>-0.44694656488549611</v>
      </c>
      <c r="T113" s="40">
        <f t="shared" ref="T113" si="88">G113/F113-1</f>
        <v>-1.1732229123533555E-2</v>
      </c>
    </row>
    <row r="114" spans="2:24">
      <c r="B114" s="15" t="s">
        <v>231</v>
      </c>
      <c r="C114" s="15" t="s">
        <v>322</v>
      </c>
      <c r="D114" s="16" t="s">
        <v>59</v>
      </c>
      <c r="E114" s="35">
        <v>-0.5</v>
      </c>
      <c r="F114" s="35">
        <v>-0.3</v>
      </c>
      <c r="G114" s="35">
        <v>0</v>
      </c>
      <c r="O114" s="19">
        <f t="shared" si="77"/>
        <v>0.2</v>
      </c>
      <c r="P114" s="19">
        <f t="shared" si="77"/>
        <v>0.3</v>
      </c>
      <c r="S114" s="20">
        <f t="shared" si="78"/>
        <v>-0.4</v>
      </c>
      <c r="T114" s="20">
        <f t="shared" si="78"/>
        <v>-1</v>
      </c>
    </row>
    <row r="115" spans="2:24" s="39" customFormat="1">
      <c r="B115" s="92" t="s">
        <v>232</v>
      </c>
      <c r="C115" s="110" t="s">
        <v>323</v>
      </c>
      <c r="D115" s="65"/>
      <c r="E115" s="96">
        <f>SUM(E113:E114)</f>
        <v>261.5</v>
      </c>
      <c r="F115" s="96">
        <f>SUM(F113:F114)</f>
        <v>144.6</v>
      </c>
      <c r="G115" s="96">
        <f>G113+G114</f>
        <v>143.19999999999999</v>
      </c>
      <c r="H115" s="64"/>
      <c r="I115" s="65"/>
      <c r="J115" s="65"/>
      <c r="K115" s="65"/>
      <c r="L115" s="65"/>
      <c r="M115" s="65"/>
      <c r="N115" s="65"/>
      <c r="O115" s="67">
        <f t="shared" si="77"/>
        <v>-116.9</v>
      </c>
      <c r="P115" s="67">
        <f>G115-F115</f>
        <v>-1.4000000000000057</v>
      </c>
      <c r="Q115" s="67"/>
      <c r="R115" s="65"/>
      <c r="S115" s="66">
        <f t="shared" si="78"/>
        <v>-0.44703632887189293</v>
      </c>
      <c r="T115" s="66">
        <f t="shared" si="78"/>
        <v>-9.6818810511757336E-3</v>
      </c>
    </row>
    <row r="117" spans="2:24">
      <c r="B117" s="10" t="s">
        <v>47</v>
      </c>
      <c r="C117" s="10" t="s">
        <v>47</v>
      </c>
      <c r="D117" s="11"/>
      <c r="E117" s="12"/>
      <c r="F117" s="12"/>
      <c r="G117" s="12"/>
      <c r="H117" s="13"/>
      <c r="I117" s="14"/>
      <c r="J117" s="14"/>
      <c r="K117" s="14"/>
      <c r="L117" s="14"/>
      <c r="M117" s="14"/>
      <c r="N117" s="14"/>
      <c r="O117" s="14"/>
      <c r="P117" s="14"/>
      <c r="Q117" s="14"/>
      <c r="R117" s="14"/>
      <c r="S117" s="14"/>
      <c r="T117" s="14"/>
      <c r="U117" s="14"/>
      <c r="V117" s="14"/>
      <c r="W117" s="14"/>
      <c r="X117" s="14"/>
    </row>
    <row r="119" spans="2:24" ht="13" thickBot="1">
      <c r="B119" s="23"/>
      <c r="C119" s="23"/>
      <c r="D119" s="23" t="s">
        <v>3</v>
      </c>
      <c r="E119" s="8">
        <v>2016</v>
      </c>
      <c r="F119" s="8">
        <v>2017</v>
      </c>
      <c r="G119" s="8">
        <v>2018</v>
      </c>
      <c r="H119" s="9" t="s">
        <v>4</v>
      </c>
      <c r="I119" s="24"/>
      <c r="J119" s="24"/>
      <c r="K119" s="24"/>
      <c r="L119" s="24"/>
      <c r="M119" s="24"/>
      <c r="N119" s="25"/>
      <c r="O119" s="25" t="s">
        <v>48</v>
      </c>
      <c r="P119" s="26"/>
      <c r="Q119" s="25" t="s">
        <v>49</v>
      </c>
      <c r="R119" s="27"/>
      <c r="S119" s="27"/>
    </row>
    <row r="120" spans="2:24">
      <c r="B120" s="28" t="s">
        <v>50</v>
      </c>
      <c r="C120" s="28" t="s">
        <v>324</v>
      </c>
      <c r="D120" s="29"/>
      <c r="N120" s="30"/>
      <c r="O120" s="31"/>
      <c r="P120" s="30"/>
      <c r="Q120" s="30"/>
      <c r="R120" s="27"/>
      <c r="S120" s="27"/>
    </row>
    <row r="121" spans="2:24">
      <c r="B121" s="29" t="s">
        <v>51</v>
      </c>
      <c r="C121" s="111" t="s">
        <v>325</v>
      </c>
      <c r="D121" s="29" t="s">
        <v>52</v>
      </c>
      <c r="E121" s="32">
        <f>(E48-E39)/E58</f>
        <v>-3.601952974431454</v>
      </c>
      <c r="F121" s="32">
        <f t="shared" ref="F121:G121" si="89">(F48-F39)/F58</f>
        <v>-3.5686317401290593</v>
      </c>
      <c r="G121" s="32">
        <f t="shared" si="89"/>
        <v>-4.1846794723443645</v>
      </c>
      <c r="H121" s="22">
        <f>(G121/E121)^(1/2)-1</f>
        <v>7.7859316774729237E-2</v>
      </c>
      <c r="N121" s="33"/>
      <c r="O121" s="30" t="s">
        <v>53</v>
      </c>
      <c r="P121" s="30"/>
      <c r="Q121" s="30"/>
      <c r="R121" s="27"/>
      <c r="S121" s="27"/>
    </row>
    <row r="122" spans="2:24">
      <c r="B122" s="29" t="s">
        <v>54</v>
      </c>
      <c r="C122" s="111" t="s">
        <v>327</v>
      </c>
      <c r="D122" s="29" t="s">
        <v>52</v>
      </c>
      <c r="E122" s="32">
        <f>(E48-E44)/E58</f>
        <v>1.2693048952845947</v>
      </c>
      <c r="F122" s="32">
        <f t="shared" ref="F122:G122" si="90">(F48-F44)/F58</f>
        <v>0.91468883298698445</v>
      </c>
      <c r="G122" s="32">
        <f t="shared" si="90"/>
        <v>0.7579264059245544</v>
      </c>
      <c r="H122" s="22">
        <f t="shared" ref="H122:H171" si="91">(G122/E122)^(1/2)-1</f>
        <v>-0.22726507466299206</v>
      </c>
      <c r="N122" s="33"/>
      <c r="O122" s="31" t="s">
        <v>55</v>
      </c>
      <c r="P122" s="30"/>
      <c r="Q122" s="30"/>
      <c r="R122" s="27"/>
      <c r="S122" s="27"/>
    </row>
    <row r="123" spans="2:24">
      <c r="B123" s="29" t="s">
        <v>56</v>
      </c>
      <c r="C123" s="111" t="s">
        <v>328</v>
      </c>
      <c r="D123" s="29" t="s">
        <v>52</v>
      </c>
      <c r="E123" s="32">
        <f>E41/E58</f>
        <v>0.33663111910574328</v>
      </c>
      <c r="F123" s="32">
        <f t="shared" ref="F123:G123" si="92">F41/F58</f>
        <v>0.1584818987203325</v>
      </c>
      <c r="G123" s="32">
        <f t="shared" si="92"/>
        <v>0.16570238370747511</v>
      </c>
      <c r="H123" s="22">
        <f t="shared" si="91"/>
        <v>-0.29840376860576356</v>
      </c>
      <c r="N123" s="33"/>
      <c r="O123" s="30" t="s">
        <v>57</v>
      </c>
      <c r="P123" s="30"/>
      <c r="Q123" s="30"/>
      <c r="R123" s="27"/>
      <c r="S123" s="27"/>
    </row>
    <row r="124" spans="2:24">
      <c r="B124" s="29" t="s">
        <v>58</v>
      </c>
      <c r="C124" s="111" t="s">
        <v>326</v>
      </c>
      <c r="D124" s="29" t="s">
        <v>59</v>
      </c>
      <c r="E124" s="114">
        <f>E48-E58</f>
        <v>243.89999999999998</v>
      </c>
      <c r="F124" s="114">
        <f t="shared" ref="F124:G124" si="93">F48-F58</f>
        <v>-44.100000000000136</v>
      </c>
      <c r="G124" s="114">
        <f t="shared" si="93"/>
        <v>-158.5</v>
      </c>
      <c r="H124" s="22" t="e">
        <f>(G124/E124)^(1/2)-1</f>
        <v>#NUM!</v>
      </c>
      <c r="N124" s="33"/>
      <c r="O124" s="30" t="s">
        <v>60</v>
      </c>
      <c r="P124" s="30"/>
      <c r="Q124" s="30"/>
      <c r="R124" s="27"/>
      <c r="S124" s="27"/>
    </row>
    <row r="125" spans="2:24">
      <c r="B125" s="29" t="s">
        <v>61</v>
      </c>
      <c r="C125" s="111" t="s">
        <v>329</v>
      </c>
      <c r="D125" s="29" t="s">
        <v>52</v>
      </c>
      <c r="E125" s="32">
        <f>E124/E49</f>
        <v>5.0311481496761408E-2</v>
      </c>
      <c r="F125" s="32">
        <f t="shared" ref="F125:G125" si="94">F124/F49</f>
        <v>-8.8143588103613973E-3</v>
      </c>
      <c r="G125" s="32">
        <f t="shared" si="94"/>
        <v>-3.1524722542662802E-2</v>
      </c>
      <c r="H125" s="22" t="e">
        <f t="shared" si="91"/>
        <v>#NUM!</v>
      </c>
      <c r="N125" s="30"/>
      <c r="O125" s="30" t="s">
        <v>62</v>
      </c>
      <c r="P125" s="30"/>
      <c r="Q125" s="30"/>
      <c r="R125" s="27"/>
      <c r="S125" s="27"/>
    </row>
    <row r="126" spans="2:24">
      <c r="B126" s="117" t="s">
        <v>63</v>
      </c>
      <c r="C126" s="117" t="s">
        <v>330</v>
      </c>
      <c r="D126" s="118"/>
      <c r="E126" s="121"/>
      <c r="F126" s="121"/>
      <c r="G126" s="121"/>
      <c r="H126" s="120"/>
      <c r="I126" s="121"/>
      <c r="J126" s="121"/>
      <c r="K126" s="121"/>
      <c r="L126" s="121"/>
      <c r="M126" s="121"/>
      <c r="N126" s="122"/>
      <c r="O126" s="122"/>
      <c r="P126" s="122"/>
      <c r="Q126" s="122"/>
      <c r="R126" s="123"/>
      <c r="S126" s="123"/>
    </row>
    <row r="127" spans="2:24">
      <c r="B127" s="29" t="s">
        <v>64</v>
      </c>
      <c r="C127" s="111" t="s">
        <v>331</v>
      </c>
      <c r="D127" s="29" t="s">
        <v>52</v>
      </c>
      <c r="E127" s="32">
        <f>(E49-E76)/E49</f>
        <v>0.74619414992367683</v>
      </c>
      <c r="F127" s="32">
        <f t="shared" ref="F127:G127" si="95">(F49-F76)/F49</f>
        <v>0.75053965462104255</v>
      </c>
      <c r="G127" s="32">
        <f t="shared" si="95"/>
        <v>0.73411830223954799</v>
      </c>
      <c r="H127" s="22">
        <f t="shared" si="91"/>
        <v>-8.124630620381823E-3</v>
      </c>
      <c r="N127" s="30"/>
      <c r="O127" s="30" t="s">
        <v>65</v>
      </c>
      <c r="P127" s="30"/>
      <c r="Q127" s="30"/>
      <c r="R127" s="27"/>
      <c r="S127" s="27"/>
    </row>
    <row r="128" spans="2:24">
      <c r="B128" s="29" t="s">
        <v>66</v>
      </c>
      <c r="C128" s="111" t="s">
        <v>332</v>
      </c>
      <c r="D128" s="29" t="s">
        <v>52</v>
      </c>
      <c r="E128" s="32">
        <f>(E60+E52)/E76</f>
        <v>2.0739596879063722</v>
      </c>
      <c r="F128" s="32">
        <f t="shared" ref="F128:G128" si="96">(F60+F52)/F76</f>
        <v>2.055524397083567</v>
      </c>
      <c r="G128" s="32">
        <f t="shared" si="96"/>
        <v>1.8443297426690606</v>
      </c>
      <c r="H128" s="22">
        <f t="shared" si="91"/>
        <v>-5.6983851767498206E-2</v>
      </c>
      <c r="N128" s="30"/>
      <c r="O128" s="30" t="s">
        <v>67</v>
      </c>
      <c r="P128" s="30"/>
      <c r="Q128" s="30"/>
      <c r="R128" s="27"/>
      <c r="S128" s="27"/>
    </row>
    <row r="129" spans="2:19">
      <c r="B129" s="29" t="s">
        <v>68</v>
      </c>
      <c r="C129" s="111" t="s">
        <v>333</v>
      </c>
      <c r="D129" s="29" t="s">
        <v>52</v>
      </c>
      <c r="E129" s="32">
        <f>E49/E76</f>
        <v>3.940019505851756</v>
      </c>
      <c r="F129" s="32">
        <f t="shared" ref="F129:G129" si="97">F49/F76</f>
        <v>4.0086531527922435</v>
      </c>
      <c r="G129" s="32">
        <f t="shared" si="97"/>
        <v>3.761071214841412</v>
      </c>
      <c r="H129" s="22">
        <f t="shared" si="91"/>
        <v>-2.2972939535237602E-2</v>
      </c>
      <c r="N129" s="30"/>
      <c r="O129" s="30" t="s">
        <v>69</v>
      </c>
      <c r="P129" s="30"/>
      <c r="Q129" s="30"/>
      <c r="R129" s="27"/>
      <c r="S129" s="27"/>
    </row>
    <row r="130" spans="2:19">
      <c r="B130" s="29" t="s">
        <v>70</v>
      </c>
      <c r="C130" s="111" t="s">
        <v>334</v>
      </c>
      <c r="D130" s="29" t="s">
        <v>52</v>
      </c>
      <c r="E130" s="116">
        <f>E60/(E60-E76)</f>
        <v>2.0105124835742441</v>
      </c>
      <c r="F130" s="116">
        <f t="shared" ref="F130:G130" si="98">F60/(F60-F76)</f>
        <v>2.0472394697096825</v>
      </c>
      <c r="G130" s="116">
        <f t="shared" si="98"/>
        <v>2.3294878170064641</v>
      </c>
      <c r="H130" s="22">
        <f t="shared" si="91"/>
        <v>7.6407796458091592E-2</v>
      </c>
      <c r="N130" s="30"/>
      <c r="O130" s="30" t="s">
        <v>71</v>
      </c>
      <c r="P130" s="30" t="s">
        <v>72</v>
      </c>
      <c r="Q130" s="30"/>
      <c r="R130" s="27" t="s">
        <v>73</v>
      </c>
      <c r="S130" s="27"/>
    </row>
    <row r="131" spans="2:19">
      <c r="B131" s="29" t="s">
        <v>74</v>
      </c>
      <c r="C131" s="111" t="s">
        <v>335</v>
      </c>
      <c r="D131" s="29" t="s">
        <v>52</v>
      </c>
      <c r="E131" s="115"/>
      <c r="F131" s="115"/>
      <c r="G131" s="115"/>
      <c r="H131" s="22" t="e">
        <f t="shared" si="91"/>
        <v>#DIV/0!</v>
      </c>
      <c r="N131" s="30"/>
      <c r="O131" s="30" t="s">
        <v>75</v>
      </c>
      <c r="P131" s="30" t="s">
        <v>76</v>
      </c>
      <c r="Q131" s="30"/>
      <c r="R131" s="27" t="s">
        <v>77</v>
      </c>
      <c r="S131" s="27"/>
    </row>
    <row r="132" spans="2:19">
      <c r="B132" s="29" t="s">
        <v>78</v>
      </c>
      <c r="C132" s="111" t="s">
        <v>336</v>
      </c>
      <c r="D132" s="29" t="s">
        <v>52</v>
      </c>
      <c r="E132" s="115"/>
      <c r="F132" s="115"/>
      <c r="G132" s="115"/>
      <c r="H132" s="22" t="e">
        <f t="shared" si="91"/>
        <v>#DIV/0!</v>
      </c>
      <c r="N132" s="30"/>
      <c r="O132" s="30" t="s">
        <v>79</v>
      </c>
      <c r="P132" s="30" t="s">
        <v>80</v>
      </c>
      <c r="Q132" s="30"/>
      <c r="R132" s="27"/>
      <c r="S132" s="27"/>
    </row>
    <row r="133" spans="2:19">
      <c r="B133" s="28" t="s">
        <v>81</v>
      </c>
      <c r="C133" s="28" t="s">
        <v>337</v>
      </c>
      <c r="D133" s="29" t="s">
        <v>52</v>
      </c>
      <c r="E133" s="32">
        <f>(E60+E52)/E14</f>
        <v>3.2106190236537495</v>
      </c>
      <c r="F133" s="32">
        <f t="shared" ref="F133:G133" si="99">(F60+F52)/F14</f>
        <v>3.4701744893818476</v>
      </c>
      <c r="G133" s="32">
        <f t="shared" si="99"/>
        <v>3.2015322685365533</v>
      </c>
      <c r="H133" s="22">
        <f t="shared" si="91"/>
        <v>-1.4161122109873636E-3</v>
      </c>
      <c r="N133" s="30"/>
      <c r="O133" s="30" t="s">
        <v>82</v>
      </c>
      <c r="P133" s="30"/>
      <c r="Q133" s="30"/>
      <c r="R133" s="27"/>
      <c r="S133" s="27"/>
    </row>
    <row r="134" spans="2:19">
      <c r="B134" s="117" t="s">
        <v>83</v>
      </c>
      <c r="C134" s="117" t="s">
        <v>338</v>
      </c>
      <c r="D134" s="118"/>
      <c r="E134" s="119"/>
      <c r="F134" s="119"/>
      <c r="G134" s="119"/>
      <c r="H134" s="120"/>
      <c r="I134" s="121"/>
      <c r="J134" s="121"/>
      <c r="K134" s="121"/>
      <c r="L134" s="121"/>
      <c r="M134" s="121"/>
      <c r="N134" s="122"/>
      <c r="O134" s="122"/>
      <c r="P134" s="122"/>
      <c r="Q134" s="122"/>
      <c r="R134" s="123"/>
      <c r="S134" s="123"/>
    </row>
    <row r="135" spans="2:19">
      <c r="B135" s="29" t="s">
        <v>84</v>
      </c>
      <c r="C135" s="111" t="s">
        <v>339</v>
      </c>
      <c r="D135" s="29" t="s">
        <v>52</v>
      </c>
      <c r="E135" s="116">
        <f>E13/E44</f>
        <v>-15.574344023323615</v>
      </c>
      <c r="F135" s="116">
        <f t="shared" ref="F135:G135" si="100">F13/F44</f>
        <v>-19.244837758112094</v>
      </c>
      <c r="G135" s="116">
        <f t="shared" si="100"/>
        <v>-13.710059171597631</v>
      </c>
      <c r="H135" s="22">
        <f t="shared" si="91"/>
        <v>-6.1758188569594363E-2</v>
      </c>
      <c r="N135" s="30"/>
      <c r="O135" s="34" t="s">
        <v>85</v>
      </c>
      <c r="P135" s="30" t="s">
        <v>86</v>
      </c>
      <c r="Q135" s="27"/>
      <c r="R135" s="27"/>
      <c r="S135" s="27"/>
    </row>
    <row r="136" spans="2:19">
      <c r="B136" s="29" t="s">
        <v>87</v>
      </c>
      <c r="C136" s="111" t="s">
        <v>340</v>
      </c>
      <c r="D136" s="29" t="s">
        <v>88</v>
      </c>
      <c r="E136" s="32">
        <f>365/E135</f>
        <v>-23.435979034069636</v>
      </c>
      <c r="F136" s="32">
        <f t="shared" ref="F136:G136" si="101">365/F135</f>
        <v>-18.966125076640097</v>
      </c>
      <c r="G136" s="32">
        <f t="shared" si="101"/>
        <v>-26.622788088044889</v>
      </c>
      <c r="H136" s="22">
        <f t="shared" si="91"/>
        <v>6.5823317419035465E-2</v>
      </c>
      <c r="N136" s="30"/>
      <c r="O136" s="30" t="s">
        <v>89</v>
      </c>
      <c r="P136" s="30" t="s">
        <v>86</v>
      </c>
      <c r="Q136" s="27"/>
      <c r="R136" s="27"/>
      <c r="S136" s="27"/>
    </row>
    <row r="137" spans="2:19">
      <c r="B137" s="29" t="s">
        <v>90</v>
      </c>
      <c r="C137" s="111" t="s">
        <v>341</v>
      </c>
      <c r="D137" s="29" t="s">
        <v>52</v>
      </c>
      <c r="E137" s="32">
        <f>E7/E53</f>
        <v>2.4716384601078665</v>
      </c>
      <c r="F137" s="32">
        <f t="shared" ref="F137:G137" si="102">F7/F53</f>
        <v>2.1937263556116018</v>
      </c>
      <c r="G137" s="32">
        <f t="shared" si="102"/>
        <v>2.6864686468646868</v>
      </c>
      <c r="H137" s="22">
        <f t="shared" si="91"/>
        <v>4.2553656882302837E-2</v>
      </c>
      <c r="N137" s="30"/>
      <c r="O137" s="30" t="s">
        <v>91</v>
      </c>
      <c r="P137" s="30" t="s">
        <v>86</v>
      </c>
      <c r="Q137" s="27"/>
      <c r="R137" s="27"/>
      <c r="S137" s="27"/>
    </row>
    <row r="138" spans="2:19">
      <c r="B138" s="29" t="s">
        <v>92</v>
      </c>
      <c r="C138" s="112" t="s">
        <v>342</v>
      </c>
      <c r="D138" s="29" t="s">
        <v>88</v>
      </c>
      <c r="E138" s="32">
        <f>365/E137</f>
        <v>147.6753197893153</v>
      </c>
      <c r="F138" s="32">
        <f t="shared" ref="F138:G138" si="103">365/F137</f>
        <v>166.38355967521733</v>
      </c>
      <c r="G138" s="32">
        <f t="shared" si="103"/>
        <v>135.86609336609334</v>
      </c>
      <c r="H138" s="22">
        <f t="shared" si="91"/>
        <v>-4.0816754707433622E-2</v>
      </c>
      <c r="N138" s="30"/>
      <c r="O138" s="30" t="s">
        <v>93</v>
      </c>
      <c r="P138" s="30" t="s">
        <v>86</v>
      </c>
      <c r="Q138" s="27"/>
      <c r="R138" s="27"/>
      <c r="S138" s="27"/>
    </row>
    <row r="139" spans="2:19">
      <c r="B139" s="29" t="s">
        <v>94</v>
      </c>
      <c r="C139" s="111" t="s">
        <v>343</v>
      </c>
      <c r="D139" s="29" t="s">
        <v>52</v>
      </c>
      <c r="E139" s="32">
        <f>E13/E53</f>
        <v>-0.9934907941231168</v>
      </c>
      <c r="F139" s="32">
        <f t="shared" ref="F139:G139" si="104">F13/F53</f>
        <v>-1.0283732660781841</v>
      </c>
      <c r="G139" s="32">
        <f t="shared" si="104"/>
        <v>-1.2744774477447744</v>
      </c>
      <c r="H139" s="22">
        <f t="shared" si="91"/>
        <v>0.13261981129510558</v>
      </c>
      <c r="N139" s="30"/>
      <c r="O139" s="34" t="s">
        <v>95</v>
      </c>
      <c r="P139" s="30" t="s">
        <v>86</v>
      </c>
      <c r="Q139" s="27"/>
      <c r="R139" s="27"/>
      <c r="S139" s="27"/>
    </row>
    <row r="140" spans="2:19">
      <c r="B140" s="29" t="s">
        <v>96</v>
      </c>
      <c r="C140" s="112" t="s">
        <v>344</v>
      </c>
      <c r="D140" s="29" t="s">
        <v>88</v>
      </c>
      <c r="E140" s="32">
        <f>365/E139</f>
        <v>-367.39142643204798</v>
      </c>
      <c r="F140" s="32">
        <f t="shared" ref="F140:G140" si="105">365/F139</f>
        <v>-354.9294911097486</v>
      </c>
      <c r="G140" s="32">
        <f t="shared" si="105"/>
        <v>-286.39188605955979</v>
      </c>
      <c r="H140" s="22">
        <f t="shared" si="91"/>
        <v>-0.11709119862865547</v>
      </c>
      <c r="N140" s="30"/>
      <c r="O140" s="34" t="s">
        <v>97</v>
      </c>
      <c r="P140" s="30" t="s">
        <v>86</v>
      </c>
      <c r="Q140" s="27"/>
      <c r="R140" s="27"/>
      <c r="S140" s="27"/>
    </row>
    <row r="141" spans="2:19">
      <c r="B141" s="29" t="s">
        <v>98</v>
      </c>
      <c r="C141" s="112" t="s">
        <v>345</v>
      </c>
      <c r="D141" s="29" t="s">
        <v>52</v>
      </c>
      <c r="E141" s="32">
        <f>E7/E124</f>
        <v>5.4489544895448958</v>
      </c>
      <c r="F141" s="32">
        <f t="shared" ref="F141:G141" si="106">F7/F124</f>
        <v>-31.557823129251606</v>
      </c>
      <c r="G141" s="32">
        <f t="shared" si="106"/>
        <v>-9.2441640378548904</v>
      </c>
      <c r="H141" s="22" t="e">
        <f t="shared" si="91"/>
        <v>#NUM!</v>
      </c>
      <c r="N141" s="30"/>
      <c r="O141" s="30" t="s">
        <v>99</v>
      </c>
      <c r="P141" s="30"/>
      <c r="Q141" s="30"/>
      <c r="R141" s="27"/>
      <c r="S141" s="27"/>
    </row>
    <row r="142" spans="2:19">
      <c r="B142" s="29" t="s">
        <v>100</v>
      </c>
      <c r="C142" s="111" t="s">
        <v>346</v>
      </c>
      <c r="D142" s="29" t="s">
        <v>52</v>
      </c>
      <c r="E142" s="116">
        <f>E7/(E32+E15)</f>
        <v>0.50686498855835238</v>
      </c>
      <c r="F142" s="116">
        <f t="shared" ref="F142:G142" si="107">F7/(F32+F15)</f>
        <v>0.48939761578225555</v>
      </c>
      <c r="G142" s="116">
        <f t="shared" si="107"/>
        <v>0.50797392872001113</v>
      </c>
      <c r="H142" s="22">
        <f t="shared" si="91"/>
        <v>1.0933229785154985E-3</v>
      </c>
      <c r="N142" s="30"/>
      <c r="O142" s="34" t="s">
        <v>101</v>
      </c>
      <c r="P142" s="30"/>
      <c r="Q142" s="30"/>
      <c r="R142" s="27"/>
      <c r="S142" s="27"/>
    </row>
    <row r="143" spans="2:19">
      <c r="B143" s="29" t="s">
        <v>102</v>
      </c>
      <c r="C143" s="111" t="s">
        <v>347</v>
      </c>
      <c r="D143" s="29" t="s">
        <v>52</v>
      </c>
      <c r="E143" s="32">
        <f>E7/E49</f>
        <v>0.27414497297743307</v>
      </c>
      <c r="F143" s="32">
        <f t="shared" ref="F143:G143" si="108">F7/F49</f>
        <v>0.27816197633514556</v>
      </c>
      <c r="G143" s="32">
        <f t="shared" si="108"/>
        <v>0.2914197064322368</v>
      </c>
      <c r="H143" s="22">
        <f t="shared" si="91"/>
        <v>3.1025282091404982E-2</v>
      </c>
      <c r="N143" s="30"/>
      <c r="O143" s="30" t="s">
        <v>103</v>
      </c>
      <c r="P143" s="30"/>
      <c r="Q143" s="30"/>
      <c r="R143" s="27"/>
      <c r="S143" s="27"/>
    </row>
    <row r="144" spans="2:19">
      <c r="B144" s="29" t="s">
        <v>104</v>
      </c>
      <c r="C144" s="111" t="s">
        <v>348</v>
      </c>
      <c r="D144" s="29" t="s">
        <v>88</v>
      </c>
      <c r="E144" s="32">
        <f>E136+E138</f>
        <v>124.23934075524566</v>
      </c>
      <c r="F144" s="32">
        <f t="shared" ref="F144:G144" si="109">F136+F138</f>
        <v>147.41743459857724</v>
      </c>
      <c r="G144" s="32">
        <f t="shared" si="109"/>
        <v>109.24330527804845</v>
      </c>
      <c r="H144" s="22">
        <f t="shared" si="91"/>
        <v>-6.2291512986478392E-2</v>
      </c>
      <c r="N144" s="30"/>
      <c r="O144" s="34" t="s">
        <v>105</v>
      </c>
      <c r="P144" s="30"/>
      <c r="Q144" s="30"/>
      <c r="R144" s="27"/>
      <c r="S144" s="27"/>
    </row>
    <row r="145" spans="2:19">
      <c r="B145" s="29" t="s">
        <v>106</v>
      </c>
      <c r="C145" s="111" t="s">
        <v>349</v>
      </c>
      <c r="D145" s="29" t="s">
        <v>88</v>
      </c>
      <c r="E145" s="32">
        <f>E136+E138-E140</f>
        <v>491.63076718729366</v>
      </c>
      <c r="F145" s="32">
        <f t="shared" ref="F145:G145" si="110">F136+F138-F140</f>
        <v>502.34692570832584</v>
      </c>
      <c r="G145" s="32">
        <f t="shared" si="110"/>
        <v>395.63519133760826</v>
      </c>
      <c r="H145" s="22">
        <f t="shared" si="91"/>
        <v>-0.10292670091137146</v>
      </c>
      <c r="N145" s="30"/>
      <c r="O145" s="30" t="s">
        <v>107</v>
      </c>
      <c r="P145" s="30"/>
      <c r="Q145" s="30"/>
      <c r="R145" s="27"/>
      <c r="S145" s="27"/>
    </row>
    <row r="146" spans="2:19">
      <c r="B146" s="117" t="s">
        <v>108</v>
      </c>
      <c r="C146" s="117" t="s">
        <v>350</v>
      </c>
      <c r="D146" s="118"/>
      <c r="E146" s="119"/>
      <c r="F146" s="119"/>
      <c r="G146" s="119"/>
      <c r="H146" s="120"/>
      <c r="I146" s="121"/>
      <c r="J146" s="121"/>
      <c r="K146" s="121"/>
      <c r="L146" s="121"/>
      <c r="M146" s="121"/>
      <c r="N146" s="122"/>
      <c r="O146" s="122"/>
      <c r="P146" s="122"/>
      <c r="Q146" s="122"/>
      <c r="R146" s="123"/>
      <c r="S146" s="123"/>
    </row>
    <row r="147" spans="2:19">
      <c r="B147" s="29" t="s">
        <v>109</v>
      </c>
      <c r="C147" s="111" t="s">
        <v>351</v>
      </c>
      <c r="D147" s="29" t="s">
        <v>110</v>
      </c>
      <c r="E147" s="32">
        <f>E26/E7</f>
        <v>0.18314522197140709</v>
      </c>
      <c r="F147" s="32">
        <f t="shared" ref="F147:G147" si="111">F26/F7</f>
        <v>0.13293094776173026</v>
      </c>
      <c r="G147" s="32">
        <f t="shared" si="111"/>
        <v>8.5312585312585315E-2</v>
      </c>
      <c r="H147" s="22">
        <f t="shared" si="91"/>
        <v>-0.31749041476499562</v>
      </c>
      <c r="N147" s="30"/>
      <c r="O147" s="30" t="s">
        <v>111</v>
      </c>
      <c r="P147" s="30"/>
      <c r="Q147" s="30"/>
      <c r="R147" s="27"/>
      <c r="S147" s="27"/>
    </row>
    <row r="148" spans="2:19">
      <c r="B148" s="29" t="s">
        <v>112</v>
      </c>
      <c r="C148" s="111" t="s">
        <v>352</v>
      </c>
      <c r="D148" s="29" t="s">
        <v>110</v>
      </c>
      <c r="E148" s="32">
        <f>E26/E49</f>
        <v>5.0208341928297373E-2</v>
      </c>
      <c r="F148" s="32">
        <f t="shared" ref="F148:G148" si="112">F26/F49</f>
        <v>3.6976335145506883E-2</v>
      </c>
      <c r="G148" s="32">
        <f t="shared" si="112"/>
        <v>2.486176856676877E-2</v>
      </c>
      <c r="H148" s="22">
        <f t="shared" si="91"/>
        <v>-0.29631536235299183</v>
      </c>
      <c r="N148" s="30"/>
      <c r="O148" s="30" t="s">
        <v>113</v>
      </c>
      <c r="P148" s="30"/>
      <c r="Q148" s="30"/>
      <c r="R148" s="27"/>
      <c r="S148" s="27"/>
    </row>
    <row r="149" spans="2:19">
      <c r="B149" s="29" t="s">
        <v>114</v>
      </c>
      <c r="C149" s="111" t="s">
        <v>353</v>
      </c>
      <c r="D149" s="29" t="s">
        <v>110</v>
      </c>
      <c r="E149" s="32">
        <f>E26/E76</f>
        <v>0.19782184655396623</v>
      </c>
      <c r="F149" s="32">
        <f t="shared" ref="F149:G149" si="113">F26/F76</f>
        <v>0.14822530245973881</v>
      </c>
      <c r="G149" s="32">
        <f t="shared" si="113"/>
        <v>9.350688210652304E-2</v>
      </c>
      <c r="H149" s="22">
        <f t="shared" si="91"/>
        <v>-0.31248106698553224</v>
      </c>
      <c r="N149" s="30"/>
      <c r="O149" s="30" t="s">
        <v>115</v>
      </c>
      <c r="P149" s="30"/>
      <c r="Q149" s="30"/>
      <c r="R149" s="27"/>
      <c r="S149" s="27"/>
    </row>
    <row r="150" spans="2:19">
      <c r="B150" s="29" t="s">
        <v>116</v>
      </c>
      <c r="C150" s="113" t="s">
        <v>116</v>
      </c>
      <c r="D150" s="29" t="s">
        <v>110</v>
      </c>
      <c r="E150" s="32">
        <f>E147*(E7/E49)*(E49/E76)</f>
        <v>0.19782184655396626</v>
      </c>
      <c r="F150" s="32">
        <f t="shared" ref="F150:G150" si="114">F147*(F7/F49)*(F49/F76)</f>
        <v>0.14822530245973881</v>
      </c>
      <c r="G150" s="32">
        <f t="shared" si="114"/>
        <v>9.3506882106523054E-2</v>
      </c>
      <c r="H150" s="22">
        <f t="shared" si="91"/>
        <v>-0.31248106698553224</v>
      </c>
      <c r="N150" s="30"/>
      <c r="O150" s="30" t="s">
        <v>117</v>
      </c>
      <c r="P150" s="30"/>
      <c r="Q150" s="30"/>
      <c r="R150" s="27"/>
      <c r="S150" s="27"/>
    </row>
    <row r="151" spans="2:19">
      <c r="B151" s="29" t="s">
        <v>118</v>
      </c>
      <c r="C151" s="111" t="s">
        <v>355</v>
      </c>
      <c r="D151" s="29" t="s">
        <v>110</v>
      </c>
      <c r="E151" s="32">
        <f>E26/E7</f>
        <v>0.18314522197140709</v>
      </c>
      <c r="F151" s="32">
        <f t="shared" ref="F151:G151" si="115">F26/F7</f>
        <v>0.13293094776173026</v>
      </c>
      <c r="G151" s="32">
        <f t="shared" si="115"/>
        <v>8.5312585312585315E-2</v>
      </c>
      <c r="H151" s="22">
        <f t="shared" si="91"/>
        <v>-0.31749041476499562</v>
      </c>
      <c r="N151" s="30"/>
      <c r="O151" s="30" t="s">
        <v>111</v>
      </c>
      <c r="P151" s="30"/>
      <c r="Q151" s="30"/>
      <c r="R151" s="27"/>
      <c r="S151" s="27"/>
    </row>
    <row r="152" spans="2:19">
      <c r="B152" s="29" t="s">
        <v>119</v>
      </c>
      <c r="C152" s="111" t="s">
        <v>354</v>
      </c>
      <c r="D152" s="29" t="s">
        <v>52</v>
      </c>
      <c r="E152" s="32">
        <f>E7/E49</f>
        <v>0.27414497297743307</v>
      </c>
      <c r="F152" s="32">
        <f t="shared" ref="F152:G152" si="116">F7/F49</f>
        <v>0.27816197633514556</v>
      </c>
      <c r="G152" s="32">
        <f t="shared" si="116"/>
        <v>0.2914197064322368</v>
      </c>
      <c r="H152" s="22">
        <f t="shared" si="91"/>
        <v>3.1025282091404982E-2</v>
      </c>
      <c r="N152" s="30"/>
      <c r="O152" s="30" t="s">
        <v>120</v>
      </c>
      <c r="P152" s="30"/>
      <c r="Q152" s="30"/>
      <c r="R152" s="27"/>
      <c r="S152" s="27"/>
    </row>
    <row r="153" spans="2:19">
      <c r="B153" s="29" t="s">
        <v>121</v>
      </c>
      <c r="C153" s="111" t="s">
        <v>356</v>
      </c>
      <c r="D153" s="29" t="s">
        <v>52</v>
      </c>
      <c r="E153" s="32">
        <f>E49/E76</f>
        <v>3.940019505851756</v>
      </c>
      <c r="F153" s="32">
        <f t="shared" ref="F153:G153" si="117">F49/F76</f>
        <v>4.0086531527922435</v>
      </c>
      <c r="G153" s="32">
        <f t="shared" si="117"/>
        <v>3.761071214841412</v>
      </c>
      <c r="H153" s="22">
        <f t="shared" si="91"/>
        <v>-2.2972939535237602E-2</v>
      </c>
      <c r="N153" s="30"/>
      <c r="O153" s="30" t="s">
        <v>122</v>
      </c>
      <c r="P153" s="30"/>
      <c r="Q153" s="30"/>
      <c r="R153" s="27"/>
      <c r="S153" s="27"/>
    </row>
    <row r="154" spans="2:19">
      <c r="B154" s="29"/>
      <c r="C154" s="29"/>
      <c r="D154" s="29"/>
      <c r="E154" s="32"/>
      <c r="F154" s="32"/>
      <c r="G154" s="32"/>
      <c r="H154" s="22"/>
      <c r="N154" s="30"/>
      <c r="O154" s="30"/>
      <c r="P154" s="30"/>
      <c r="Q154" s="30"/>
      <c r="R154" s="27"/>
      <c r="S154" s="27"/>
    </row>
    <row r="155" spans="2:19">
      <c r="B155" s="117" t="s">
        <v>123</v>
      </c>
      <c r="C155" s="117" t="s">
        <v>357</v>
      </c>
      <c r="D155" s="118"/>
      <c r="E155" s="119"/>
      <c r="F155" s="119"/>
      <c r="G155" s="119"/>
      <c r="H155" s="120"/>
      <c r="I155" s="121"/>
      <c r="J155" s="121"/>
      <c r="K155" s="121"/>
      <c r="L155" s="121"/>
      <c r="M155" s="121"/>
      <c r="N155" s="122"/>
      <c r="O155" s="122"/>
      <c r="P155" s="122"/>
      <c r="Q155" s="122"/>
      <c r="R155" s="123"/>
      <c r="S155" s="123"/>
    </row>
    <row r="156" spans="2:19">
      <c r="B156" s="29" t="s">
        <v>124</v>
      </c>
      <c r="C156" s="111" t="s">
        <v>358</v>
      </c>
      <c r="D156" s="29" t="s">
        <v>59</v>
      </c>
      <c r="E156" s="32"/>
      <c r="F156" s="32"/>
      <c r="G156" s="32"/>
      <c r="H156" s="22" t="e">
        <f t="shared" si="91"/>
        <v>#DIV/0!</v>
      </c>
      <c r="N156" s="30"/>
      <c r="O156" s="30"/>
      <c r="P156" s="30"/>
      <c r="Q156" s="30"/>
      <c r="R156" s="27"/>
      <c r="S156" s="27"/>
    </row>
    <row r="157" spans="2:19">
      <c r="B157" s="29" t="s">
        <v>125</v>
      </c>
      <c r="C157" s="111" t="s">
        <v>359</v>
      </c>
      <c r="D157" s="29" t="s">
        <v>126</v>
      </c>
      <c r="E157" s="32"/>
      <c r="F157" s="32"/>
      <c r="G157" s="32"/>
      <c r="H157" s="22" t="e">
        <f t="shared" si="91"/>
        <v>#DIV/0!</v>
      </c>
      <c r="N157" s="30"/>
      <c r="O157" s="30"/>
      <c r="P157" s="30"/>
      <c r="Q157" s="30"/>
      <c r="R157" s="27"/>
      <c r="S157" s="27"/>
    </row>
    <row r="158" spans="2:19">
      <c r="B158" s="29" t="s">
        <v>127</v>
      </c>
      <c r="C158" s="111" t="s">
        <v>360</v>
      </c>
      <c r="D158" s="29" t="s">
        <v>128</v>
      </c>
      <c r="E158" s="32"/>
      <c r="F158" s="32"/>
      <c r="G158" s="32"/>
      <c r="H158" s="22" t="e">
        <f t="shared" si="91"/>
        <v>#DIV/0!</v>
      </c>
      <c r="N158" s="30"/>
      <c r="O158" s="30" t="s">
        <v>129</v>
      </c>
      <c r="P158" s="30"/>
      <c r="Q158" s="30"/>
      <c r="R158" s="27"/>
      <c r="S158" s="27"/>
    </row>
    <row r="159" spans="2:19">
      <c r="B159" s="29" t="s">
        <v>130</v>
      </c>
      <c r="C159" s="111" t="s">
        <v>361</v>
      </c>
      <c r="D159" s="29" t="s">
        <v>110</v>
      </c>
      <c r="E159" s="32"/>
      <c r="F159" s="32"/>
      <c r="G159" s="32"/>
      <c r="H159" s="22" t="e">
        <f t="shared" si="91"/>
        <v>#DIV/0!</v>
      </c>
      <c r="N159" s="30"/>
      <c r="O159" s="30"/>
      <c r="P159" s="30"/>
      <c r="Q159" s="30"/>
      <c r="R159" s="27"/>
      <c r="S159" s="27"/>
    </row>
    <row r="160" spans="2:19">
      <c r="B160" s="29" t="s">
        <v>131</v>
      </c>
      <c r="C160" s="111" t="s">
        <v>362</v>
      </c>
      <c r="D160" s="29" t="s">
        <v>52</v>
      </c>
      <c r="E160" s="32"/>
      <c r="F160" s="32"/>
      <c r="G160" s="32"/>
      <c r="H160" s="22" t="e">
        <f t="shared" si="91"/>
        <v>#DIV/0!</v>
      </c>
      <c r="N160" s="30"/>
      <c r="O160" s="30" t="s">
        <v>132</v>
      </c>
      <c r="P160" s="30"/>
      <c r="Q160" s="30"/>
      <c r="R160" s="27"/>
      <c r="S160" s="27"/>
    </row>
    <row r="161" spans="2:19">
      <c r="B161" s="29" t="s">
        <v>133</v>
      </c>
      <c r="C161" s="111" t="s">
        <v>363</v>
      </c>
      <c r="D161" s="29" t="s">
        <v>52</v>
      </c>
      <c r="E161" s="32"/>
      <c r="F161" s="32"/>
      <c r="G161" s="32"/>
      <c r="H161" s="22" t="e">
        <f t="shared" si="91"/>
        <v>#DIV/0!</v>
      </c>
      <c r="N161" s="30"/>
      <c r="O161" s="30" t="s">
        <v>134</v>
      </c>
      <c r="P161" s="30"/>
      <c r="Q161" s="30"/>
      <c r="R161" s="27"/>
      <c r="S161" s="27"/>
    </row>
    <row r="162" spans="2:19">
      <c r="B162" s="29" t="s">
        <v>135</v>
      </c>
      <c r="C162" s="111" t="s">
        <v>364</v>
      </c>
      <c r="D162" s="29" t="s">
        <v>128</v>
      </c>
      <c r="E162" s="32"/>
      <c r="F162" s="32"/>
      <c r="G162" s="32"/>
      <c r="H162" s="22" t="e">
        <f t="shared" si="91"/>
        <v>#DIV/0!</v>
      </c>
      <c r="N162" s="30"/>
      <c r="O162" s="30" t="s">
        <v>136</v>
      </c>
      <c r="P162" s="30"/>
      <c r="Q162" s="30"/>
      <c r="R162" s="27"/>
      <c r="S162" s="27"/>
    </row>
    <row r="163" spans="2:19">
      <c r="B163" s="29" t="s">
        <v>137</v>
      </c>
      <c r="C163" s="111" t="s">
        <v>365</v>
      </c>
      <c r="D163" s="29" t="s">
        <v>52</v>
      </c>
      <c r="E163" s="32"/>
      <c r="F163" s="32"/>
      <c r="G163" s="32"/>
      <c r="H163" s="22" t="e">
        <f t="shared" si="91"/>
        <v>#DIV/0!</v>
      </c>
      <c r="N163" s="30"/>
      <c r="O163" s="30" t="s">
        <v>138</v>
      </c>
      <c r="P163" s="30"/>
      <c r="Q163" s="30"/>
      <c r="R163" s="27"/>
      <c r="S163" s="27"/>
    </row>
    <row r="164" spans="2:19">
      <c r="B164" s="29" t="s">
        <v>139</v>
      </c>
      <c r="C164" s="111" t="s">
        <v>366</v>
      </c>
      <c r="D164" s="29" t="s">
        <v>52</v>
      </c>
      <c r="E164" s="32"/>
      <c r="F164" s="32"/>
      <c r="G164" s="32"/>
      <c r="H164" s="22" t="e">
        <f t="shared" si="91"/>
        <v>#DIV/0!</v>
      </c>
      <c r="N164" s="30"/>
      <c r="O164" s="30" t="s">
        <v>140</v>
      </c>
      <c r="P164" s="30"/>
      <c r="Q164" s="30"/>
      <c r="R164" s="27"/>
      <c r="S164" s="27"/>
    </row>
    <row r="165" spans="2:19">
      <c r="B165" s="29" t="s">
        <v>141</v>
      </c>
      <c r="C165" s="111" t="s">
        <v>367</v>
      </c>
      <c r="D165" s="29" t="s">
        <v>52</v>
      </c>
      <c r="E165" s="32"/>
      <c r="F165" s="32"/>
      <c r="G165" s="32"/>
      <c r="H165" s="22" t="e">
        <f t="shared" si="91"/>
        <v>#DIV/0!</v>
      </c>
      <c r="N165" s="30"/>
      <c r="O165" s="30" t="s">
        <v>142</v>
      </c>
      <c r="P165" s="30"/>
      <c r="Q165" s="30"/>
      <c r="R165" s="27"/>
      <c r="S165" s="27"/>
    </row>
    <row r="166" spans="2:19">
      <c r="B166" s="29"/>
      <c r="C166" s="29"/>
      <c r="D166" s="29"/>
      <c r="H166" s="22" t="e">
        <f t="shared" si="91"/>
        <v>#DIV/0!</v>
      </c>
      <c r="N166" s="30"/>
      <c r="O166" s="30"/>
      <c r="P166" s="30"/>
      <c r="Q166" s="30"/>
      <c r="R166" s="27"/>
      <c r="S166" s="27"/>
    </row>
    <row r="167" spans="2:19">
      <c r="B167" s="117" t="s">
        <v>143</v>
      </c>
      <c r="C167" s="117" t="s">
        <v>368</v>
      </c>
      <c r="D167" s="118"/>
      <c r="E167" s="121"/>
      <c r="F167" s="121"/>
      <c r="G167" s="121"/>
      <c r="H167" s="120"/>
      <c r="I167" s="121"/>
      <c r="J167" s="121"/>
      <c r="K167" s="121"/>
      <c r="L167" s="121"/>
      <c r="M167" s="121"/>
      <c r="N167" s="122"/>
      <c r="O167" s="122"/>
      <c r="P167" s="122"/>
      <c r="Q167" s="122"/>
      <c r="R167" s="123"/>
      <c r="S167" s="123"/>
    </row>
    <row r="168" spans="2:19">
      <c r="B168" s="29" t="s">
        <v>144</v>
      </c>
      <c r="C168" s="111" t="s">
        <v>369</v>
      </c>
      <c r="D168" s="29" t="s">
        <v>128</v>
      </c>
      <c r="H168" s="22" t="e">
        <f t="shared" si="91"/>
        <v>#DIV/0!</v>
      </c>
      <c r="N168" s="30"/>
      <c r="O168" s="30"/>
      <c r="P168" s="30"/>
      <c r="Q168" s="30"/>
      <c r="R168" s="27"/>
      <c r="S168" s="27"/>
    </row>
    <row r="169" spans="2:19">
      <c r="B169" s="29" t="s">
        <v>145</v>
      </c>
      <c r="C169" s="112" t="s">
        <v>370</v>
      </c>
      <c r="D169" s="29" t="s">
        <v>110</v>
      </c>
      <c r="H169" s="22" t="e">
        <f t="shared" si="91"/>
        <v>#DIV/0!</v>
      </c>
      <c r="N169" s="30"/>
      <c r="O169" s="30" t="s">
        <v>146</v>
      </c>
      <c r="P169" s="30"/>
      <c r="Q169" s="30"/>
      <c r="R169" s="27"/>
      <c r="S169" s="27"/>
    </row>
    <row r="170" spans="2:19">
      <c r="B170" s="29" t="s">
        <v>147</v>
      </c>
      <c r="C170" s="111" t="s">
        <v>371</v>
      </c>
      <c r="D170" s="29" t="s">
        <v>110</v>
      </c>
      <c r="H170" s="22" t="e">
        <f t="shared" si="91"/>
        <v>#DIV/0!</v>
      </c>
      <c r="N170" s="30"/>
      <c r="O170" s="30" t="s">
        <v>148</v>
      </c>
      <c r="P170" s="30"/>
      <c r="Q170" s="30"/>
      <c r="R170" s="27"/>
      <c r="S170" s="27"/>
    </row>
    <row r="171" spans="2:19">
      <c r="B171" s="29" t="s">
        <v>149</v>
      </c>
      <c r="C171" s="111" t="s">
        <v>372</v>
      </c>
      <c r="D171" s="29" t="s">
        <v>110</v>
      </c>
      <c r="H171" s="22" t="e">
        <f t="shared" si="91"/>
        <v>#DIV/0!</v>
      </c>
      <c r="N171" s="30"/>
      <c r="O171" s="30" t="s">
        <v>150</v>
      </c>
      <c r="P171" s="30"/>
      <c r="Q171" s="30"/>
      <c r="R171" s="27"/>
      <c r="S171" s="27"/>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4</vt:i4>
      </vt:variant>
    </vt:vector>
  </HeadingPairs>
  <TitlesOfParts>
    <vt:vector size="4" baseType="lpstr">
      <vt:lpstr>Inmarsat v2</vt:lpstr>
      <vt:lpstr>ГРАФИКИ</vt:lpstr>
      <vt:lpstr>Графики 2</vt:lpstr>
      <vt:lpstr>Inmarsat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Андреев</dc:creator>
  <cp:lastModifiedBy>Евгений Андреев</cp:lastModifiedBy>
  <dcterms:created xsi:type="dcterms:W3CDTF">2019-10-10T16:14:30Z</dcterms:created>
  <dcterms:modified xsi:type="dcterms:W3CDTF">2019-10-22T10:04:50Z</dcterms:modified>
</cp:coreProperties>
</file>