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es/Google Диск/!Кофе.Советы/Фин планы/"/>
    </mc:Choice>
  </mc:AlternateContent>
  <xr:revisionPtr revIDLastSave="0" documentId="13_ncr:1_{65E0937D-A48B-2B4A-84CD-21A72E76A38E}" xr6:coauthVersionLast="36" xr6:coauthVersionMax="36" xr10:uidLastSave="{00000000-0000-0000-0000-000000000000}"/>
  <bookViews>
    <workbookView xWindow="900" yWindow="460" windowWidth="38840" windowHeight="21640" tabRatio="472" xr2:uid="{00000000-000D-0000-FFFF-FFFF00000000}"/>
  </bookViews>
  <sheets>
    <sheet name="Model" sheetId="10" r:id="rId1"/>
    <sheet name="В презентацию" sheetId="11" r:id="rId2"/>
    <sheet name="Sales" sheetId="9" r:id="rId3"/>
    <sheet name="Opex" sheetId="8" r:id="rId4"/>
    <sheet name="Capex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9" l="1"/>
  <c r="G7" i="9"/>
  <c r="M13" i="9"/>
  <c r="Q13" i="9"/>
  <c r="U13" i="9"/>
  <c r="Y13" i="9"/>
  <c r="AC13" i="9"/>
  <c r="AG13" i="9"/>
  <c r="AK13" i="9"/>
  <c r="AO13" i="9"/>
  <c r="AS13" i="9"/>
  <c r="AW13" i="9"/>
  <c r="BA13" i="9"/>
  <c r="K10" i="9"/>
  <c r="L10" i="9"/>
  <c r="M10" i="9"/>
  <c r="N10" i="9"/>
  <c r="C10" i="9" s="1"/>
  <c r="O10" i="9"/>
  <c r="P10" i="9"/>
  <c r="Q10" i="9"/>
  <c r="R10" i="9"/>
  <c r="S10" i="9"/>
  <c r="T10" i="9"/>
  <c r="U10" i="9"/>
  <c r="V10" i="9"/>
  <c r="D10" i="9" s="1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BA10" i="9"/>
  <c r="BB10" i="9"/>
  <c r="BC10" i="9"/>
  <c r="K11" i="9"/>
  <c r="K13" i="9" s="1"/>
  <c r="L11" i="9"/>
  <c r="L13" i="9" s="1"/>
  <c r="M11" i="9"/>
  <c r="N11" i="9"/>
  <c r="N13" i="9" s="1"/>
  <c r="O11" i="9"/>
  <c r="O13" i="9" s="1"/>
  <c r="O16" i="9" s="1"/>
  <c r="O17" i="9" s="1"/>
  <c r="P11" i="9"/>
  <c r="P13" i="9" s="1"/>
  <c r="Q11" i="9"/>
  <c r="R11" i="9"/>
  <c r="R13" i="9" s="1"/>
  <c r="S11" i="9"/>
  <c r="S13" i="9" s="1"/>
  <c r="S16" i="9" s="1"/>
  <c r="S17" i="9" s="1"/>
  <c r="T11" i="9"/>
  <c r="T13" i="9" s="1"/>
  <c r="U11" i="9"/>
  <c r="V11" i="9"/>
  <c r="V13" i="9" s="1"/>
  <c r="W11" i="9"/>
  <c r="W13" i="9" s="1"/>
  <c r="X11" i="9"/>
  <c r="X13" i="9" s="1"/>
  <c r="Y11" i="9"/>
  <c r="Z11" i="9"/>
  <c r="Z13" i="9" s="1"/>
  <c r="AA11" i="9"/>
  <c r="AA13" i="9" s="1"/>
  <c r="AA16" i="9" s="1"/>
  <c r="AA17" i="9" s="1"/>
  <c r="AB11" i="9"/>
  <c r="AB13" i="9" s="1"/>
  <c r="AC11" i="9"/>
  <c r="AD11" i="9"/>
  <c r="AD13" i="9" s="1"/>
  <c r="AE11" i="9"/>
  <c r="AE13" i="9" s="1"/>
  <c r="AE16" i="9" s="1"/>
  <c r="AE17" i="9" s="1"/>
  <c r="AF11" i="9"/>
  <c r="AF13" i="9" s="1"/>
  <c r="AG11" i="9"/>
  <c r="AH11" i="9"/>
  <c r="AH13" i="9" s="1"/>
  <c r="AI11" i="9"/>
  <c r="AI13" i="9" s="1"/>
  <c r="AI16" i="9" s="1"/>
  <c r="AI17" i="9" s="1"/>
  <c r="AJ11" i="9"/>
  <c r="AJ13" i="9" s="1"/>
  <c r="AK11" i="9"/>
  <c r="AL11" i="9"/>
  <c r="AL13" i="9" s="1"/>
  <c r="AM11" i="9"/>
  <c r="AM13" i="9" s="1"/>
  <c r="AM16" i="9" s="1"/>
  <c r="AM17" i="9" s="1"/>
  <c r="AN11" i="9"/>
  <c r="AN13" i="9" s="1"/>
  <c r="AO11" i="9"/>
  <c r="AP11" i="9"/>
  <c r="AP13" i="9" s="1"/>
  <c r="AQ11" i="9"/>
  <c r="AQ13" i="9" s="1"/>
  <c r="AQ16" i="9" s="1"/>
  <c r="AQ17" i="9" s="1"/>
  <c r="AR11" i="9"/>
  <c r="AR13" i="9" s="1"/>
  <c r="AS11" i="9"/>
  <c r="AT11" i="9"/>
  <c r="AT13" i="9" s="1"/>
  <c r="AU11" i="9"/>
  <c r="AU13" i="9" s="1"/>
  <c r="AU16" i="9" s="1"/>
  <c r="AU17" i="9" s="1"/>
  <c r="AV11" i="9"/>
  <c r="AV13" i="9" s="1"/>
  <c r="AW11" i="9"/>
  <c r="AX11" i="9"/>
  <c r="AX13" i="9" s="1"/>
  <c r="AY11" i="9"/>
  <c r="AY13" i="9" s="1"/>
  <c r="AY16" i="9" s="1"/>
  <c r="AY17" i="9" s="1"/>
  <c r="AZ11" i="9"/>
  <c r="AZ13" i="9" s="1"/>
  <c r="BA11" i="9"/>
  <c r="BB11" i="9"/>
  <c r="BB13" i="9" s="1"/>
  <c r="BC11" i="9"/>
  <c r="J11" i="9"/>
  <c r="J10" i="9"/>
  <c r="F7" i="9"/>
  <c r="E7" i="9"/>
  <c r="D7" i="9"/>
  <c r="C7" i="9"/>
  <c r="C5" i="7"/>
  <c r="C6" i="7"/>
  <c r="C7" i="7"/>
  <c r="C8" i="7"/>
  <c r="C9" i="7"/>
  <c r="C10" i="7"/>
  <c r="C11" i="7"/>
  <c r="W16" i="9" l="1"/>
  <c r="W17" i="9" s="1"/>
  <c r="BC13" i="9"/>
  <c r="BC16" i="9" s="1"/>
  <c r="BC17" i="9" s="1"/>
  <c r="AD16" i="9"/>
  <c r="AD17" i="9" s="1"/>
  <c r="BA16" i="9"/>
  <c r="BA17" i="9" s="1"/>
  <c r="AW16" i="9"/>
  <c r="AW17" i="9" s="1"/>
  <c r="AX16" i="9"/>
  <c r="AX17" i="9" s="1"/>
  <c r="AH16" i="9"/>
  <c r="AH17" i="9" s="1"/>
  <c r="U16" i="9"/>
  <c r="U17" i="9" s="1"/>
  <c r="AZ16" i="9"/>
  <c r="AZ17" i="9" s="1"/>
  <c r="AV16" i="9"/>
  <c r="AV17" i="9" s="1"/>
  <c r="AN16" i="9"/>
  <c r="AN17" i="9" s="1"/>
  <c r="AJ16" i="9"/>
  <c r="AJ17" i="9" s="1"/>
  <c r="AF16" i="9"/>
  <c r="AF17" i="9" s="1"/>
  <c r="X16" i="9"/>
  <c r="X17" i="9" s="1"/>
  <c r="T16" i="9"/>
  <c r="T17" i="9" s="1"/>
  <c r="P16" i="9"/>
  <c r="P17" i="9" s="1"/>
  <c r="F10" i="9"/>
  <c r="E10" i="9"/>
  <c r="BB16" i="9"/>
  <c r="BB17" i="9" s="1"/>
  <c r="AT16" i="9"/>
  <c r="AT17" i="9" s="1"/>
  <c r="AP16" i="9"/>
  <c r="AP17" i="9" s="1"/>
  <c r="AL16" i="9"/>
  <c r="AL17" i="9" s="1"/>
  <c r="Z16" i="9"/>
  <c r="Z17" i="9" s="1"/>
  <c r="V16" i="9"/>
  <c r="V17" i="9" s="1"/>
  <c r="R16" i="9"/>
  <c r="R17" i="9" s="1"/>
  <c r="N16" i="9"/>
  <c r="N17" i="9" s="1"/>
  <c r="AO16" i="9"/>
  <c r="AO17" i="9" s="1"/>
  <c r="AK16" i="9"/>
  <c r="AK17" i="9" s="1"/>
  <c r="AG16" i="9"/>
  <c r="AG17" i="9" s="1"/>
  <c r="AC16" i="9"/>
  <c r="AC17" i="9" s="1"/>
  <c r="Y16" i="9"/>
  <c r="Y17" i="9" s="1"/>
  <c r="Q16" i="9"/>
  <c r="Q17" i="9" s="1"/>
  <c r="M16" i="9"/>
  <c r="M17" i="9" s="1"/>
  <c r="AS16" i="9"/>
  <c r="AS17" i="9" s="1"/>
  <c r="AR16" i="9"/>
  <c r="AR17" i="9" s="1"/>
  <c r="AB16" i="9"/>
  <c r="AB17" i="9" s="1"/>
  <c r="L16" i="9"/>
  <c r="L17" i="9" s="1"/>
  <c r="K16" i="9"/>
  <c r="K17" i="9" s="1"/>
  <c r="J13" i="9"/>
  <c r="J16" i="9" s="1"/>
  <c r="J17" i="9" s="1"/>
  <c r="L10" i="10" l="1"/>
  <c r="N10" i="10"/>
  <c r="P10" i="10"/>
  <c r="Q10" i="10"/>
  <c r="R10" i="10"/>
  <c r="T10" i="10"/>
  <c r="V10" i="10"/>
  <c r="X10" i="10"/>
  <c r="Z10" i="10"/>
  <c r="AA10" i="10"/>
  <c r="AB10" i="10"/>
  <c r="AD10" i="10"/>
  <c r="AF10" i="10"/>
  <c r="AI10" i="10"/>
  <c r="AJ10" i="10"/>
  <c r="AL10" i="10"/>
  <c r="AN10" i="10"/>
  <c r="AR10" i="10"/>
  <c r="AT10" i="10"/>
  <c r="AV10" i="10"/>
  <c r="AX10" i="10"/>
  <c r="AY7" i="10"/>
  <c r="BB10" i="10"/>
  <c r="C4" i="7"/>
  <c r="C26" i="10" s="1"/>
  <c r="C28" i="10"/>
  <c r="C31" i="10"/>
  <c r="K4" i="8"/>
  <c r="L4" i="8"/>
  <c r="M4" i="8"/>
  <c r="N4" i="8"/>
  <c r="O4" i="8"/>
  <c r="P4" i="8"/>
  <c r="Q4" i="8"/>
  <c r="R4" i="8"/>
  <c r="S4" i="8"/>
  <c r="S16" i="10"/>
  <c r="T4" i="8"/>
  <c r="U4" i="8"/>
  <c r="U16" i="10" s="1"/>
  <c r="V4" i="8"/>
  <c r="W4" i="8"/>
  <c r="W16" i="10" s="1"/>
  <c r="X4" i="8"/>
  <c r="Y4" i="8"/>
  <c r="Z4" i="8"/>
  <c r="AA4" i="8"/>
  <c r="AB4" i="8"/>
  <c r="AB16" i="10" s="1"/>
  <c r="AC4" i="8"/>
  <c r="AC16" i="10" s="1"/>
  <c r="AD4" i="8"/>
  <c r="AE4" i="8"/>
  <c r="AE16" i="10" s="1"/>
  <c r="AF4" i="8"/>
  <c r="AG4" i="8"/>
  <c r="AG16" i="10" s="1"/>
  <c r="AH4" i="8"/>
  <c r="AI4" i="8"/>
  <c r="AJ4" i="8"/>
  <c r="AJ16" i="10" s="1"/>
  <c r="AK4" i="8"/>
  <c r="AK16" i="10" s="1"/>
  <c r="AL4" i="8"/>
  <c r="AM4" i="8"/>
  <c r="AM16" i="10" s="1"/>
  <c r="AN4" i="8"/>
  <c r="AO4" i="8"/>
  <c r="AO16" i="10" s="1"/>
  <c r="AP4" i="8"/>
  <c r="AQ4" i="8"/>
  <c r="AR4" i="8"/>
  <c r="AS4" i="8"/>
  <c r="AS16" i="10" s="1"/>
  <c r="AT4" i="8"/>
  <c r="AU4" i="8"/>
  <c r="AU16" i="10" s="1"/>
  <c r="AV4" i="8"/>
  <c r="AV16" i="10"/>
  <c r="AW4" i="8"/>
  <c r="AX4" i="8"/>
  <c r="AY4" i="8"/>
  <c r="AY16" i="10"/>
  <c r="AZ4" i="8"/>
  <c r="BA4" i="8"/>
  <c r="BA16" i="10" s="1"/>
  <c r="BB4" i="8"/>
  <c r="BC4" i="8"/>
  <c r="BC16" i="10" s="1"/>
  <c r="I20" i="10"/>
  <c r="P16" i="10"/>
  <c r="Q16" i="10"/>
  <c r="Y16" i="10"/>
  <c r="AW16" i="10"/>
  <c r="O16" i="10"/>
  <c r="H27" i="10"/>
  <c r="C29" i="10"/>
  <c r="C32" i="10"/>
  <c r="F21" i="8"/>
  <c r="C15" i="8" s="1"/>
  <c r="J21" i="10"/>
  <c r="K10" i="8"/>
  <c r="L10" i="8"/>
  <c r="M10" i="8"/>
  <c r="N10" i="8"/>
  <c r="N21" i="10"/>
  <c r="O10" i="8"/>
  <c r="P10" i="8"/>
  <c r="Q10" i="8"/>
  <c r="R10" i="8"/>
  <c r="R21" i="10" s="1"/>
  <c r="S10" i="8"/>
  <c r="K9" i="8"/>
  <c r="C9" i="8" s="1"/>
  <c r="L9" i="8"/>
  <c r="M9" i="8"/>
  <c r="N9" i="8"/>
  <c r="O9" i="8"/>
  <c r="P9" i="8"/>
  <c r="Q9" i="8"/>
  <c r="R9" i="8"/>
  <c r="S9" i="8"/>
  <c r="K6" i="8"/>
  <c r="L6" i="8"/>
  <c r="M6" i="8"/>
  <c r="M18" i="10" s="1"/>
  <c r="N6" i="8"/>
  <c r="N18" i="10" s="1"/>
  <c r="O6" i="8"/>
  <c r="P6" i="8"/>
  <c r="Q6" i="8"/>
  <c r="R6" i="8"/>
  <c r="R18" i="10" s="1"/>
  <c r="S6" i="8"/>
  <c r="J19" i="10"/>
  <c r="K7" i="8"/>
  <c r="L7" i="8"/>
  <c r="M7" i="8"/>
  <c r="M19" i="10" s="1"/>
  <c r="N7" i="8"/>
  <c r="N19" i="10" s="1"/>
  <c r="O7" i="8"/>
  <c r="P7" i="8"/>
  <c r="Q7" i="8"/>
  <c r="Q19" i="10" s="1"/>
  <c r="R7" i="8"/>
  <c r="S7" i="8"/>
  <c r="J20" i="10"/>
  <c r="K8" i="8"/>
  <c r="K20" i="10" s="1"/>
  <c r="L8" i="8"/>
  <c r="M8" i="8"/>
  <c r="N8" i="8"/>
  <c r="N20" i="10" s="1"/>
  <c r="O8" i="8"/>
  <c r="O20" i="10"/>
  <c r="P8" i="8"/>
  <c r="P20" i="10" s="1"/>
  <c r="Q8" i="8"/>
  <c r="Q20" i="10"/>
  <c r="R8" i="8"/>
  <c r="R20" i="10" s="1"/>
  <c r="S8" i="8"/>
  <c r="S20" i="10"/>
  <c r="I12" i="10"/>
  <c r="I7" i="10"/>
  <c r="T6" i="8"/>
  <c r="U6" i="8"/>
  <c r="V6" i="8"/>
  <c r="V18" i="10" s="1"/>
  <c r="W6" i="8"/>
  <c r="W18" i="10"/>
  <c r="X6" i="8"/>
  <c r="Y6" i="8"/>
  <c r="Y18" i="10" s="1"/>
  <c r="Z6" i="8"/>
  <c r="AA6" i="8"/>
  <c r="AA18" i="10" s="1"/>
  <c r="AB6" i="8"/>
  <c r="AB18" i="10" s="1"/>
  <c r="AC6" i="8"/>
  <c r="AD6" i="8"/>
  <c r="AE6" i="8"/>
  <c r="AE18" i="10" s="1"/>
  <c r="T7" i="8"/>
  <c r="U7" i="8"/>
  <c r="V7" i="8"/>
  <c r="V19" i="10" s="1"/>
  <c r="W7" i="8"/>
  <c r="X7" i="8"/>
  <c r="Y7" i="8"/>
  <c r="Z7" i="8"/>
  <c r="Z19" i="10" s="1"/>
  <c r="AA7" i="8"/>
  <c r="AB7" i="8"/>
  <c r="AC7" i="8"/>
  <c r="AD7" i="8"/>
  <c r="AD19" i="10" s="1"/>
  <c r="AE7" i="8"/>
  <c r="T8" i="8"/>
  <c r="U8" i="8"/>
  <c r="V8" i="8"/>
  <c r="V20" i="10"/>
  <c r="W8" i="8"/>
  <c r="W20" i="10" s="1"/>
  <c r="X8" i="8"/>
  <c r="Y8" i="8"/>
  <c r="Y20" i="10" s="1"/>
  <c r="Z8" i="8"/>
  <c r="Z20" i="10"/>
  <c r="AA8" i="8"/>
  <c r="AA20" i="10" s="1"/>
  <c r="AB8" i="8"/>
  <c r="AB20" i="10"/>
  <c r="AC8" i="8"/>
  <c r="AD8" i="8"/>
  <c r="AD20" i="10" s="1"/>
  <c r="AE8" i="8"/>
  <c r="AE20" i="10"/>
  <c r="T10" i="8"/>
  <c r="U10" i="8"/>
  <c r="V10" i="8"/>
  <c r="W10" i="8"/>
  <c r="X10" i="8"/>
  <c r="Y10" i="8"/>
  <c r="Z10" i="8"/>
  <c r="AA10" i="8"/>
  <c r="AB10" i="8"/>
  <c r="AC10" i="8"/>
  <c r="AD10" i="8"/>
  <c r="AE10" i="8"/>
  <c r="T9" i="8"/>
  <c r="D9" i="8" s="1"/>
  <c r="U9" i="8"/>
  <c r="V9" i="8"/>
  <c r="W9" i="8"/>
  <c r="X9" i="8"/>
  <c r="Y9" i="8"/>
  <c r="Z9" i="8"/>
  <c r="AA9" i="8"/>
  <c r="AB9" i="8"/>
  <c r="AC9" i="8"/>
  <c r="AD9" i="8"/>
  <c r="AE9" i="8"/>
  <c r="AF6" i="8"/>
  <c r="AF18" i="10" s="1"/>
  <c r="AG6" i="8"/>
  <c r="AG18" i="10"/>
  <c r="AH6" i="8"/>
  <c r="AI6" i="8"/>
  <c r="AJ6" i="8"/>
  <c r="AK6" i="8"/>
  <c r="AK18" i="10" s="1"/>
  <c r="AL6" i="8"/>
  <c r="AM6" i="8"/>
  <c r="AM18" i="10" s="1"/>
  <c r="AN6" i="8"/>
  <c r="AO6" i="8"/>
  <c r="AO18" i="10" s="1"/>
  <c r="AP6" i="8"/>
  <c r="AQ6" i="8"/>
  <c r="AQ18" i="10" s="1"/>
  <c r="AF7" i="8"/>
  <c r="E7" i="8" s="1"/>
  <c r="E19" i="10" s="1"/>
  <c r="AG7" i="8"/>
  <c r="AH7" i="8"/>
  <c r="AI7" i="8"/>
  <c r="AI19" i="10" s="1"/>
  <c r="AJ7" i="8"/>
  <c r="AK7" i="8"/>
  <c r="AL7" i="8"/>
  <c r="AL19" i="10" s="1"/>
  <c r="AM7" i="8"/>
  <c r="AN7" i="8"/>
  <c r="AN19" i="10" s="1"/>
  <c r="AO7" i="8"/>
  <c r="AP7" i="8"/>
  <c r="AQ7" i="8"/>
  <c r="AF8" i="8"/>
  <c r="AG8" i="8"/>
  <c r="AG20" i="10" s="1"/>
  <c r="AH8" i="8"/>
  <c r="AI8" i="8"/>
  <c r="AJ8" i="8"/>
  <c r="AK8" i="8"/>
  <c r="AK20" i="10" s="1"/>
  <c r="AL8" i="8"/>
  <c r="AL20" i="10"/>
  <c r="AM8" i="8"/>
  <c r="AM20" i="10" s="1"/>
  <c r="AN8" i="8"/>
  <c r="AO8" i="8"/>
  <c r="AO20" i="10" s="1"/>
  <c r="AP8" i="8"/>
  <c r="AP20" i="10"/>
  <c r="AQ8" i="8"/>
  <c r="AF10" i="8"/>
  <c r="AG10" i="8"/>
  <c r="AH10" i="8"/>
  <c r="AH21" i="10"/>
  <c r="AI10" i="8"/>
  <c r="AJ10" i="8"/>
  <c r="AK10" i="8"/>
  <c r="AL10" i="8"/>
  <c r="AL21" i="10" s="1"/>
  <c r="AM10" i="8"/>
  <c r="AN10" i="8"/>
  <c r="AO10" i="8"/>
  <c r="AP10" i="8"/>
  <c r="AP21" i="10" s="1"/>
  <c r="AQ10" i="8"/>
  <c r="AF9" i="8"/>
  <c r="E9" i="8" s="1"/>
  <c r="AG9" i="8"/>
  <c r="AH9" i="8"/>
  <c r="AI9" i="8"/>
  <c r="AJ9" i="8"/>
  <c r="AK9" i="8"/>
  <c r="AL9" i="8"/>
  <c r="AM9" i="8"/>
  <c r="AN9" i="8"/>
  <c r="AO9" i="8"/>
  <c r="AP9" i="8"/>
  <c r="AQ9" i="8"/>
  <c r="AR6" i="8"/>
  <c r="AR18" i="10" s="1"/>
  <c r="AS6" i="8"/>
  <c r="AT6" i="8"/>
  <c r="AU6" i="8"/>
  <c r="AU18" i="10" s="1"/>
  <c r="AV6" i="8"/>
  <c r="AW6" i="8"/>
  <c r="AX6" i="8"/>
  <c r="AX18" i="10" s="1"/>
  <c r="AY6" i="8"/>
  <c r="AY18" i="10" s="1"/>
  <c r="AZ6" i="8"/>
  <c r="BA6" i="8"/>
  <c r="BB6" i="8"/>
  <c r="BB18" i="10" s="1"/>
  <c r="BC6" i="8"/>
  <c r="BC18" i="10" s="1"/>
  <c r="AR7" i="8"/>
  <c r="AS7" i="8"/>
  <c r="AT7" i="8"/>
  <c r="AT19" i="10"/>
  <c r="AU7" i="8"/>
  <c r="AV7" i="8"/>
  <c r="AW7" i="8"/>
  <c r="AX7" i="8"/>
  <c r="AY7" i="8"/>
  <c r="AZ7" i="8"/>
  <c r="BA7" i="8"/>
  <c r="BB7" i="8"/>
  <c r="BB19" i="10" s="1"/>
  <c r="BC7" i="8"/>
  <c r="AR8" i="8"/>
  <c r="AS8" i="8"/>
  <c r="AS20" i="10" s="1"/>
  <c r="AT8" i="8"/>
  <c r="AT20" i="10"/>
  <c r="AU8" i="8"/>
  <c r="AU20" i="10" s="1"/>
  <c r="AV8" i="8"/>
  <c r="AV20" i="10"/>
  <c r="AW8" i="8"/>
  <c r="AW20" i="10" s="1"/>
  <c r="AX8" i="8"/>
  <c r="AX20" i="10"/>
  <c r="AY8" i="8"/>
  <c r="AZ8" i="8"/>
  <c r="BA8" i="8"/>
  <c r="BA20" i="10"/>
  <c r="BB8" i="8"/>
  <c r="BB20" i="10" s="1"/>
  <c r="BC8" i="8"/>
  <c r="BC20" i="10"/>
  <c r="AR10" i="8"/>
  <c r="AS10" i="8"/>
  <c r="AS21" i="10"/>
  <c r="AT10" i="8"/>
  <c r="AT21" i="10" s="1"/>
  <c r="AU10" i="8"/>
  <c r="AU21" i="10"/>
  <c r="AV10" i="8"/>
  <c r="AW10" i="8"/>
  <c r="AW21" i="10" s="1"/>
  <c r="AX10" i="8"/>
  <c r="AX21" i="10"/>
  <c r="AY10" i="8"/>
  <c r="AZ10" i="8"/>
  <c r="BA10" i="8"/>
  <c r="BA21" i="10"/>
  <c r="BB10" i="8"/>
  <c r="BB21" i="10" s="1"/>
  <c r="BC10" i="8"/>
  <c r="BC21" i="10"/>
  <c r="AR9" i="8"/>
  <c r="AS9" i="8"/>
  <c r="AT9" i="8"/>
  <c r="AU9" i="8"/>
  <c r="F9" i="8" s="1"/>
  <c r="AV9" i="8"/>
  <c r="AW9" i="8"/>
  <c r="AX9" i="8"/>
  <c r="AY9" i="8"/>
  <c r="AZ9" i="8"/>
  <c r="BA9" i="8"/>
  <c r="BB9" i="8"/>
  <c r="BC9" i="8"/>
  <c r="B26" i="10"/>
  <c r="J12" i="7"/>
  <c r="J34" i="10" s="1"/>
  <c r="I12" i="7"/>
  <c r="I34" i="10" s="1"/>
  <c r="H11" i="8"/>
  <c r="H23" i="10" s="1"/>
  <c r="L12" i="7"/>
  <c r="L34" i="10" s="1"/>
  <c r="M12" i="7"/>
  <c r="M34" i="10" s="1"/>
  <c r="I10" i="10"/>
  <c r="H10" i="10"/>
  <c r="H7" i="10"/>
  <c r="H16" i="9"/>
  <c r="H12" i="10" s="1"/>
  <c r="F10" i="7"/>
  <c r="E10" i="7"/>
  <c r="D10" i="7"/>
  <c r="D4" i="7"/>
  <c r="D5" i="7"/>
  <c r="D27" i="10" s="1"/>
  <c r="D6" i="7"/>
  <c r="D7" i="7"/>
  <c r="D29" i="10"/>
  <c r="D8" i="7"/>
  <c r="D30" i="10" s="1"/>
  <c r="D9" i="7"/>
  <c r="D31" i="10"/>
  <c r="D11" i="7"/>
  <c r="D32" i="10" s="1"/>
  <c r="E4" i="7"/>
  <c r="E26" i="10"/>
  <c r="E5" i="7"/>
  <c r="E27" i="10" s="1"/>
  <c r="E6" i="7"/>
  <c r="E7" i="7"/>
  <c r="E29" i="10" s="1"/>
  <c r="E8" i="7"/>
  <c r="E30" i="10" s="1"/>
  <c r="E9" i="7"/>
  <c r="E31" i="10"/>
  <c r="E11" i="7"/>
  <c r="F4" i="7"/>
  <c r="F5" i="7"/>
  <c r="F27" i="10"/>
  <c r="F6" i="7"/>
  <c r="F7" i="7"/>
  <c r="F8" i="7"/>
  <c r="F9" i="7"/>
  <c r="F31" i="10" s="1"/>
  <c r="F11" i="7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29" i="10"/>
  <c r="AC29" i="10"/>
  <c r="AD29" i="10"/>
  <c r="AE29" i="10"/>
  <c r="F8" i="9"/>
  <c r="E8" i="9"/>
  <c r="D8" i="9"/>
  <c r="C8" i="9"/>
  <c r="N12" i="7"/>
  <c r="N34" i="10"/>
  <c r="O12" i="7"/>
  <c r="O34" i="10" s="1"/>
  <c r="P12" i="7"/>
  <c r="P34" i="10"/>
  <c r="Q12" i="7"/>
  <c r="Q34" i="10" s="1"/>
  <c r="R12" i="7"/>
  <c r="R34" i="10"/>
  <c r="S12" i="7"/>
  <c r="S34" i="10" s="1"/>
  <c r="T12" i="7"/>
  <c r="T34" i="10"/>
  <c r="U12" i="7"/>
  <c r="U34" i="10" s="1"/>
  <c r="V12" i="7"/>
  <c r="V34" i="10"/>
  <c r="W12" i="7"/>
  <c r="W34" i="10" s="1"/>
  <c r="X12" i="7"/>
  <c r="X34" i="10"/>
  <c r="Y12" i="7"/>
  <c r="Y34" i="10" s="1"/>
  <c r="Z12" i="7"/>
  <c r="Z34" i="10"/>
  <c r="AA12" i="7"/>
  <c r="AA34" i="10" s="1"/>
  <c r="AB12" i="7"/>
  <c r="AB34" i="10"/>
  <c r="AC12" i="7"/>
  <c r="AC34" i="10" s="1"/>
  <c r="AD12" i="7"/>
  <c r="AD34" i="10"/>
  <c r="AE12" i="7"/>
  <c r="AE34" i="10" s="1"/>
  <c r="AF12" i="7"/>
  <c r="AF34" i="10"/>
  <c r="AG12" i="7"/>
  <c r="AG34" i="10" s="1"/>
  <c r="AH12" i="7"/>
  <c r="AH34" i="10"/>
  <c r="AI12" i="7"/>
  <c r="AI34" i="10" s="1"/>
  <c r="AJ12" i="7"/>
  <c r="AJ34" i="10"/>
  <c r="AK12" i="7"/>
  <c r="AK34" i="10" s="1"/>
  <c r="AL12" i="7"/>
  <c r="AL34" i="10"/>
  <c r="AM12" i="7"/>
  <c r="AM34" i="10" s="1"/>
  <c r="AN12" i="7"/>
  <c r="AN34" i="10"/>
  <c r="AO12" i="7"/>
  <c r="AO34" i="10" s="1"/>
  <c r="AP12" i="7"/>
  <c r="AP34" i="10"/>
  <c r="AQ12" i="7"/>
  <c r="AQ34" i="10" s="1"/>
  <c r="AR12" i="7"/>
  <c r="AR34" i="10"/>
  <c r="AS12" i="7"/>
  <c r="AS34" i="10" s="1"/>
  <c r="AT12" i="7"/>
  <c r="AT34" i="10"/>
  <c r="AU12" i="7"/>
  <c r="AU34" i="10" s="1"/>
  <c r="AV12" i="7"/>
  <c r="AV34" i="10"/>
  <c r="AW12" i="7"/>
  <c r="AW34" i="10" s="1"/>
  <c r="AX12" i="7"/>
  <c r="AX34" i="10"/>
  <c r="AY12" i="7"/>
  <c r="AY34" i="10" s="1"/>
  <c r="AZ12" i="7"/>
  <c r="AZ34" i="10"/>
  <c r="BA12" i="7"/>
  <c r="BA34" i="10" s="1"/>
  <c r="BB12" i="7"/>
  <c r="BB34" i="10"/>
  <c r="BC12" i="7"/>
  <c r="BC34" i="10" s="1"/>
  <c r="K12" i="7"/>
  <c r="K34" i="10"/>
  <c r="B29" i="10"/>
  <c r="B28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BA27" i="10"/>
  <c r="BB27" i="10"/>
  <c r="BC27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H29" i="10"/>
  <c r="I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H30" i="10"/>
  <c r="I30" i="10"/>
  <c r="AB30" i="10"/>
  <c r="AC30" i="10"/>
  <c r="AD30" i="10"/>
  <c r="AE30" i="10"/>
  <c r="AF30" i="10"/>
  <c r="AG30" i="10"/>
  <c r="AH30" i="10"/>
  <c r="AI30" i="10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H31" i="10"/>
  <c r="I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AY31" i="10"/>
  <c r="AZ31" i="10"/>
  <c r="BA31" i="10"/>
  <c r="BB31" i="10"/>
  <c r="BC31" i="10"/>
  <c r="H32" i="10"/>
  <c r="I32" i="10"/>
  <c r="AB32" i="10"/>
  <c r="AC32" i="10"/>
  <c r="AD32" i="10"/>
  <c r="AE32" i="10"/>
  <c r="AF32" i="10"/>
  <c r="AG32" i="10"/>
  <c r="AH32" i="10"/>
  <c r="AI32" i="10"/>
  <c r="AJ32" i="10"/>
  <c r="AK32" i="10"/>
  <c r="AL32" i="10"/>
  <c r="AM32" i="10"/>
  <c r="AN32" i="10"/>
  <c r="AO32" i="10"/>
  <c r="AP32" i="10"/>
  <c r="AQ32" i="10"/>
  <c r="AR32" i="10"/>
  <c r="AS32" i="10"/>
  <c r="AT32" i="10"/>
  <c r="AU32" i="10"/>
  <c r="AV32" i="10"/>
  <c r="AW32" i="10"/>
  <c r="AX32" i="10"/>
  <c r="AY32" i="10"/>
  <c r="AZ32" i="10"/>
  <c r="BA32" i="10"/>
  <c r="BB32" i="10"/>
  <c r="BC32" i="10"/>
  <c r="D28" i="10"/>
  <c r="E28" i="10"/>
  <c r="F28" i="10"/>
  <c r="F29" i="10"/>
  <c r="C30" i="10"/>
  <c r="F30" i="10"/>
  <c r="E32" i="10"/>
  <c r="F32" i="10"/>
  <c r="D26" i="10"/>
  <c r="F26" i="10"/>
  <c r="B27" i="10"/>
  <c r="B30" i="10"/>
  <c r="B31" i="10"/>
  <c r="B32" i="10"/>
  <c r="J16" i="10"/>
  <c r="K16" i="10"/>
  <c r="M16" i="10"/>
  <c r="N16" i="10"/>
  <c r="R16" i="10"/>
  <c r="V16" i="10"/>
  <c r="Z16" i="10"/>
  <c r="AA16" i="10"/>
  <c r="AD16" i="10"/>
  <c r="AH16" i="10"/>
  <c r="AI16" i="10"/>
  <c r="AL16" i="10"/>
  <c r="AP16" i="10"/>
  <c r="AQ16" i="10"/>
  <c r="AT16" i="10"/>
  <c r="AX16" i="10"/>
  <c r="BB16" i="10"/>
  <c r="I18" i="10"/>
  <c r="K18" i="10"/>
  <c r="L18" i="10"/>
  <c r="O18" i="10"/>
  <c r="P18" i="10"/>
  <c r="Q18" i="10"/>
  <c r="S18" i="10"/>
  <c r="T18" i="10"/>
  <c r="U18" i="10"/>
  <c r="X18" i="10"/>
  <c r="Z18" i="10"/>
  <c r="AC18" i="10"/>
  <c r="AD18" i="10"/>
  <c r="AH18" i="10"/>
  <c r="AI18" i="10"/>
  <c r="AJ18" i="10"/>
  <c r="AL18" i="10"/>
  <c r="AN18" i="10"/>
  <c r="AP18" i="10"/>
  <c r="AS18" i="10"/>
  <c r="AT18" i="10"/>
  <c r="AV18" i="10"/>
  <c r="AW18" i="10"/>
  <c r="AZ18" i="10"/>
  <c r="BA18" i="10"/>
  <c r="K19" i="10"/>
  <c r="L19" i="10"/>
  <c r="O19" i="10"/>
  <c r="P19" i="10"/>
  <c r="R19" i="10"/>
  <c r="S19" i="10"/>
  <c r="T19" i="10"/>
  <c r="U19" i="10"/>
  <c r="W19" i="10"/>
  <c r="X19" i="10"/>
  <c r="Y19" i="10"/>
  <c r="AA19" i="10"/>
  <c r="AB19" i="10"/>
  <c r="AC19" i="10"/>
  <c r="AE19" i="10"/>
  <c r="AG19" i="10"/>
  <c r="AJ19" i="10"/>
  <c r="AK19" i="10"/>
  <c r="AM19" i="10"/>
  <c r="AO19" i="10"/>
  <c r="AQ19" i="10"/>
  <c r="AS19" i="10"/>
  <c r="AU19" i="10"/>
  <c r="AV19" i="10"/>
  <c r="AW19" i="10"/>
  <c r="AY19" i="10"/>
  <c r="AZ19" i="10"/>
  <c r="BA19" i="10"/>
  <c r="BC19" i="10"/>
  <c r="L20" i="10"/>
  <c r="T20" i="10"/>
  <c r="X20" i="10"/>
  <c r="AC20" i="10"/>
  <c r="AF20" i="10"/>
  <c r="AJ20" i="10"/>
  <c r="AN20" i="10"/>
  <c r="AR20" i="10"/>
  <c r="AZ20" i="10"/>
  <c r="I21" i="10"/>
  <c r="K21" i="10"/>
  <c r="L21" i="10"/>
  <c r="M21" i="10"/>
  <c r="O21" i="10"/>
  <c r="P21" i="10"/>
  <c r="Q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I21" i="10"/>
  <c r="AJ21" i="10"/>
  <c r="AK21" i="10"/>
  <c r="AM21" i="10"/>
  <c r="AN21" i="10"/>
  <c r="AO21" i="10"/>
  <c r="AQ21" i="10"/>
  <c r="AR21" i="10"/>
  <c r="AV21" i="10"/>
  <c r="AY21" i="10"/>
  <c r="AZ21" i="10"/>
  <c r="H17" i="10"/>
  <c r="H18" i="10"/>
  <c r="H19" i="10"/>
  <c r="H20" i="10"/>
  <c r="H21" i="10"/>
  <c r="H16" i="10"/>
  <c r="B21" i="10"/>
  <c r="B17" i="10"/>
  <c r="B18" i="10"/>
  <c r="B19" i="10"/>
  <c r="B20" i="10"/>
  <c r="B16" i="10"/>
  <c r="D8" i="8"/>
  <c r="D20" i="10"/>
  <c r="U20" i="10"/>
  <c r="K7" i="10"/>
  <c r="AY20" i="10"/>
  <c r="AI20" i="10"/>
  <c r="Q12" i="10"/>
  <c r="E12" i="7"/>
  <c r="E34" i="10"/>
  <c r="F10" i="11"/>
  <c r="D7" i="8"/>
  <c r="D19" i="10" s="1"/>
  <c r="F8" i="8"/>
  <c r="F20" i="10"/>
  <c r="F10" i="8"/>
  <c r="F21" i="10" s="1"/>
  <c r="H12" i="7"/>
  <c r="H34" i="10" s="1"/>
  <c r="H37" i="10" s="1"/>
  <c r="H40" i="10" s="1"/>
  <c r="D10" i="8"/>
  <c r="D21" i="10" s="1"/>
  <c r="E10" i="8"/>
  <c r="E21" i="10" s="1"/>
  <c r="C10" i="8"/>
  <c r="C21" i="10" s="1"/>
  <c r="W7" i="10"/>
  <c r="I19" i="10"/>
  <c r="C7" i="8"/>
  <c r="C19" i="10"/>
  <c r="I16" i="10"/>
  <c r="C4" i="8"/>
  <c r="AZ16" i="10"/>
  <c r="AR16" i="10"/>
  <c r="F4" i="8"/>
  <c r="F16" i="10" s="1"/>
  <c r="AN16" i="10"/>
  <c r="E4" i="8"/>
  <c r="E16" i="10" s="1"/>
  <c r="AF16" i="10"/>
  <c r="X16" i="10"/>
  <c r="T16" i="10"/>
  <c r="D4" i="8"/>
  <c r="L16" i="10"/>
  <c r="D12" i="7"/>
  <c r="D34" i="10" s="1"/>
  <c r="E10" i="11" s="1"/>
  <c r="F12" i="7"/>
  <c r="F34" i="10" s="1"/>
  <c r="G10" i="11" s="1"/>
  <c r="AQ20" i="10"/>
  <c r="AP19" i="10"/>
  <c r="AH19" i="10"/>
  <c r="J18" i="10"/>
  <c r="C27" i="10"/>
  <c r="AR19" i="10"/>
  <c r="M20" i="10"/>
  <c r="C8" i="8"/>
  <c r="C20" i="10"/>
  <c r="AH20" i="10"/>
  <c r="E8" i="8"/>
  <c r="E20" i="10"/>
  <c r="AE7" i="10"/>
  <c r="I11" i="8"/>
  <c r="I23" i="10" s="1"/>
  <c r="I17" i="10"/>
  <c r="D16" i="10"/>
  <c r="AD7" i="10" l="1"/>
  <c r="BB7" i="10"/>
  <c r="N12" i="10"/>
  <c r="AT12" i="10"/>
  <c r="AH7" i="10"/>
  <c r="AL7" i="10"/>
  <c r="N7" i="10"/>
  <c r="AD12" i="10"/>
  <c r="AD13" i="10" s="1"/>
  <c r="Z12" i="10"/>
  <c r="Z7" i="10"/>
  <c r="AX7" i="10"/>
  <c r="R7" i="10"/>
  <c r="Q7" i="10"/>
  <c r="Q13" i="10" s="1"/>
  <c r="T7" i="10"/>
  <c r="AQ7" i="10"/>
  <c r="AJ7" i="10"/>
  <c r="E6" i="8"/>
  <c r="E18" i="10" s="1"/>
  <c r="D6" i="8"/>
  <c r="D18" i="10" s="1"/>
  <c r="F6" i="8"/>
  <c r="F18" i="10" s="1"/>
  <c r="C6" i="8"/>
  <c r="C18" i="10" s="1"/>
  <c r="AM7" i="10"/>
  <c r="AN7" i="10"/>
  <c r="E11" i="9"/>
  <c r="AA7" i="10"/>
  <c r="AP7" i="10"/>
  <c r="V7" i="10"/>
  <c r="X7" i="10"/>
  <c r="AB7" i="10"/>
  <c r="P7" i="10"/>
  <c r="AT7" i="10"/>
  <c r="AZ7" i="10"/>
  <c r="AW7" i="10"/>
  <c r="AB12" i="10"/>
  <c r="AN12" i="10"/>
  <c r="AH12" i="10"/>
  <c r="L12" i="10"/>
  <c r="L7" i="10"/>
  <c r="J7" i="10"/>
  <c r="AV12" i="10"/>
  <c r="AI12" i="10"/>
  <c r="BB12" i="10"/>
  <c r="AF12" i="10"/>
  <c r="AF7" i="10"/>
  <c r="AK7" i="10"/>
  <c r="AK10" i="10"/>
  <c r="AR7" i="10"/>
  <c r="AV7" i="10"/>
  <c r="AI7" i="10"/>
  <c r="AL12" i="10"/>
  <c r="F7" i="8"/>
  <c r="F19" i="10" s="1"/>
  <c r="AF19" i="10"/>
  <c r="AQ5" i="8"/>
  <c r="AP5" i="8"/>
  <c r="U5" i="8"/>
  <c r="AK5" i="8"/>
  <c r="T5" i="8"/>
  <c r="AF5" i="8"/>
  <c r="AR5" i="8"/>
  <c r="K5" i="8"/>
  <c r="M5" i="8"/>
  <c r="AC5" i="8"/>
  <c r="BB5" i="8"/>
  <c r="AG5" i="8"/>
  <c r="Y5" i="8"/>
  <c r="AW5" i="8"/>
  <c r="AM5" i="8"/>
  <c r="BA5" i="8"/>
  <c r="AA5" i="8"/>
  <c r="AA11" i="8" s="1"/>
  <c r="AA23" i="10" s="1"/>
  <c r="N5" i="8"/>
  <c r="X5" i="8"/>
  <c r="AJ5" i="8"/>
  <c r="AH5" i="8"/>
  <c r="AH11" i="8" s="1"/>
  <c r="AH23" i="10" s="1"/>
  <c r="AU5" i="8"/>
  <c r="AU11" i="8" s="1"/>
  <c r="AU23" i="10" s="1"/>
  <c r="Z5" i="8"/>
  <c r="AL5" i="8"/>
  <c r="L5" i="8"/>
  <c r="AY5" i="8"/>
  <c r="AI5" i="8"/>
  <c r="O5" i="8"/>
  <c r="P5" i="8"/>
  <c r="P17" i="10" s="1"/>
  <c r="V5" i="8"/>
  <c r="R5" i="8"/>
  <c r="AN5" i="8"/>
  <c r="AZ5" i="8"/>
  <c r="S5" i="8"/>
  <c r="AS5" i="8"/>
  <c r="F5" i="8" s="1"/>
  <c r="BC5" i="8"/>
  <c r="AO5" i="8"/>
  <c r="AO17" i="10" s="1"/>
  <c r="AT5" i="8"/>
  <c r="AE5" i="8"/>
  <c r="AE17" i="10" s="1"/>
  <c r="AD5" i="8"/>
  <c r="AB5" i="8"/>
  <c r="AV5" i="8"/>
  <c r="W5" i="8"/>
  <c r="AX5" i="8"/>
  <c r="Q5" i="8"/>
  <c r="P11" i="8"/>
  <c r="P23" i="10" s="1"/>
  <c r="T12" i="10"/>
  <c r="T13" i="10" s="1"/>
  <c r="AC10" i="10"/>
  <c r="AC7" i="10"/>
  <c r="M10" i="10"/>
  <c r="M7" i="10"/>
  <c r="BC10" i="10"/>
  <c r="BC7" i="10"/>
  <c r="AZ10" i="10"/>
  <c r="AU10" i="10"/>
  <c r="AU7" i="10"/>
  <c r="AM10" i="10"/>
  <c r="AE10" i="10"/>
  <c r="BA10" i="10"/>
  <c r="BA7" i="10"/>
  <c r="C11" i="9"/>
  <c r="AW10" i="10"/>
  <c r="AW12" i="10"/>
  <c r="AO10" i="10"/>
  <c r="AO7" i="10"/>
  <c r="AG10" i="10"/>
  <c r="AG7" i="10"/>
  <c r="Y10" i="10"/>
  <c r="Y7" i="10"/>
  <c r="Y12" i="10"/>
  <c r="AS10" i="10"/>
  <c r="AS7" i="10"/>
  <c r="F11" i="9"/>
  <c r="D11" i="9"/>
  <c r="V12" i="10"/>
  <c r="AP10" i="10"/>
  <c r="AH10" i="10"/>
  <c r="U7" i="10"/>
  <c r="O7" i="10"/>
  <c r="AQ10" i="10"/>
  <c r="S10" i="10"/>
  <c r="S7" i="10"/>
  <c r="C16" i="10"/>
  <c r="I37" i="10"/>
  <c r="I40" i="10" s="1"/>
  <c r="C12" i="7"/>
  <c r="C34" i="10" s="1"/>
  <c r="D10" i="11" s="1"/>
  <c r="H10" i="11" s="1"/>
  <c r="AN17" i="10"/>
  <c r="AN11" i="8"/>
  <c r="AN23" i="10" s="1"/>
  <c r="J10" i="10"/>
  <c r="K10" i="10"/>
  <c r="AX19" i="10"/>
  <c r="E7" i="10" l="1"/>
  <c r="F4" i="11" s="1"/>
  <c r="D16" i="9"/>
  <c r="BB13" i="10"/>
  <c r="C7" i="10"/>
  <c r="D4" i="11" s="1"/>
  <c r="C16" i="9"/>
  <c r="AT13" i="10"/>
  <c r="AH13" i="10"/>
  <c r="AI13" i="10"/>
  <c r="AL13" i="10"/>
  <c r="N13" i="10"/>
  <c r="AJ12" i="10"/>
  <c r="AJ13" i="10" s="1"/>
  <c r="AN13" i="10"/>
  <c r="X12" i="10"/>
  <c r="X13" i="10" s="1"/>
  <c r="E13" i="9"/>
  <c r="E10" i="10" s="1"/>
  <c r="F5" i="11" s="1"/>
  <c r="AH37" i="10"/>
  <c r="AH38" i="10" s="1"/>
  <c r="L13" i="10"/>
  <c r="AH17" i="10"/>
  <c r="AA17" i="10"/>
  <c r="D5" i="8"/>
  <c r="D17" i="10" s="1"/>
  <c r="AN37" i="10"/>
  <c r="AN38" i="10" s="1"/>
  <c r="AR12" i="10"/>
  <c r="AR13" i="10" s="1"/>
  <c r="Y13" i="10"/>
  <c r="W12" i="10"/>
  <c r="W13" i="10" s="1"/>
  <c r="AP12" i="10"/>
  <c r="AP13" i="10" s="1"/>
  <c r="AB13" i="10"/>
  <c r="AF13" i="10"/>
  <c r="AY10" i="10"/>
  <c r="AA12" i="10"/>
  <c r="AA13" i="10" s="1"/>
  <c r="O12" i="10"/>
  <c r="O13" i="10" s="1"/>
  <c r="O10" i="10"/>
  <c r="P12" i="10"/>
  <c r="P13" i="10" s="1"/>
  <c r="C13" i="9"/>
  <c r="C10" i="10" s="1"/>
  <c r="D5" i="11" s="1"/>
  <c r="AY12" i="10"/>
  <c r="AY13" i="10" s="1"/>
  <c r="W10" i="10"/>
  <c r="AV13" i="10"/>
  <c r="AO11" i="8"/>
  <c r="AO23" i="10" s="1"/>
  <c r="AE11" i="8"/>
  <c r="AE23" i="10" s="1"/>
  <c r="AG11" i="8"/>
  <c r="AG23" i="10" s="1"/>
  <c r="AG17" i="10"/>
  <c r="W11" i="8"/>
  <c r="W23" i="10" s="1"/>
  <c r="W17" i="10"/>
  <c r="AS11" i="8"/>
  <c r="AS23" i="10" s="1"/>
  <c r="AS17" i="10"/>
  <c r="R17" i="10"/>
  <c r="R11" i="8"/>
  <c r="R23" i="10" s="1"/>
  <c r="AI17" i="10"/>
  <c r="AI11" i="8"/>
  <c r="AI23" i="10" s="1"/>
  <c r="AI37" i="10" s="1"/>
  <c r="AI38" i="10" s="1"/>
  <c r="Z11" i="8"/>
  <c r="Z23" i="10" s="1"/>
  <c r="Z17" i="10"/>
  <c r="X17" i="10"/>
  <c r="X11" i="8"/>
  <c r="X23" i="10" s="1"/>
  <c r="AM17" i="10"/>
  <c r="AM11" i="8"/>
  <c r="AM23" i="10" s="1"/>
  <c r="K17" i="10"/>
  <c r="K11" i="8"/>
  <c r="K23" i="10" s="1"/>
  <c r="AK17" i="10"/>
  <c r="AK11" i="8"/>
  <c r="AK23" i="10" s="1"/>
  <c r="U17" i="10"/>
  <c r="U11" i="8"/>
  <c r="U23" i="10" s="1"/>
  <c r="AV11" i="8"/>
  <c r="AV23" i="10" s="1"/>
  <c r="AV37" i="10" s="1"/>
  <c r="AV38" i="10" s="1"/>
  <c r="AV17" i="10"/>
  <c r="AT17" i="10"/>
  <c r="AT11" i="8"/>
  <c r="AT23" i="10" s="1"/>
  <c r="AT37" i="10" s="1"/>
  <c r="AT38" i="10" s="1"/>
  <c r="S17" i="10"/>
  <c r="S11" i="8"/>
  <c r="S23" i="10" s="1"/>
  <c r="V17" i="10"/>
  <c r="V11" i="8"/>
  <c r="V23" i="10" s="1"/>
  <c r="V37" i="10" s="1"/>
  <c r="V38" i="10" s="1"/>
  <c r="AY17" i="10"/>
  <c r="AY11" i="8"/>
  <c r="AY23" i="10" s="1"/>
  <c r="AY37" i="10" s="1"/>
  <c r="AY38" i="10" s="1"/>
  <c r="N17" i="10"/>
  <c r="N11" i="8"/>
  <c r="N23" i="10" s="1"/>
  <c r="N37" i="10" s="1"/>
  <c r="N38" i="10" s="1"/>
  <c r="J17" i="10"/>
  <c r="C5" i="8"/>
  <c r="J11" i="8"/>
  <c r="J23" i="10" s="1"/>
  <c r="BB11" i="8"/>
  <c r="BB23" i="10" s="1"/>
  <c r="BB37" i="10" s="1"/>
  <c r="BB38" i="10" s="1"/>
  <c r="BB17" i="10"/>
  <c r="AR17" i="10"/>
  <c r="AR11" i="8"/>
  <c r="AR23" i="10" s="1"/>
  <c r="AU17" i="10"/>
  <c r="Q11" i="8"/>
  <c r="Q23" i="10" s="1"/>
  <c r="Q37" i="10" s="1"/>
  <c r="Q38" i="10" s="1"/>
  <c r="Q17" i="10"/>
  <c r="AB17" i="10"/>
  <c r="AB11" i="8"/>
  <c r="AB23" i="10" s="1"/>
  <c r="AB37" i="10" s="1"/>
  <c r="AB38" i="10" s="1"/>
  <c r="AZ17" i="10"/>
  <c r="AZ11" i="8"/>
  <c r="AZ23" i="10" s="1"/>
  <c r="L17" i="10"/>
  <c r="L11" i="8"/>
  <c r="L23" i="10" s="1"/>
  <c r="L37" i="10" s="1"/>
  <c r="L38" i="10" s="1"/>
  <c r="AW11" i="8"/>
  <c r="AW23" i="10" s="1"/>
  <c r="AW37" i="10" s="1"/>
  <c r="AW38" i="10" s="1"/>
  <c r="AW17" i="10"/>
  <c r="AC17" i="10"/>
  <c r="AC11" i="8"/>
  <c r="AC23" i="10" s="1"/>
  <c r="AF11" i="8"/>
  <c r="AF23" i="10" s="1"/>
  <c r="AF37" i="10" s="1"/>
  <c r="AF38" i="10" s="1"/>
  <c r="AF17" i="10"/>
  <c r="AP17" i="10"/>
  <c r="AP11" i="8"/>
  <c r="AP23" i="10" s="1"/>
  <c r="E5" i="8"/>
  <c r="E11" i="8" s="1"/>
  <c r="E23" i="10" s="1"/>
  <c r="F9" i="11" s="1"/>
  <c r="AX17" i="10"/>
  <c r="AX11" i="8"/>
  <c r="AX23" i="10" s="1"/>
  <c r="AD17" i="10"/>
  <c r="AD11" i="8"/>
  <c r="AD23" i="10" s="1"/>
  <c r="AD37" i="10" s="1"/>
  <c r="AD38" i="10" s="1"/>
  <c r="BC11" i="8"/>
  <c r="BC23" i="10" s="1"/>
  <c r="BC17" i="10"/>
  <c r="O17" i="10"/>
  <c r="O11" i="8"/>
  <c r="O23" i="10" s="1"/>
  <c r="AL17" i="10"/>
  <c r="AL11" i="8"/>
  <c r="AL23" i="10" s="1"/>
  <c r="AL37" i="10" s="1"/>
  <c r="AL38" i="10" s="1"/>
  <c r="AJ17" i="10"/>
  <c r="AJ11" i="8"/>
  <c r="AJ23" i="10" s="1"/>
  <c r="BA17" i="10"/>
  <c r="BA11" i="8"/>
  <c r="BA23" i="10" s="1"/>
  <c r="Y17" i="10"/>
  <c r="Y11" i="8"/>
  <c r="Y23" i="10" s="1"/>
  <c r="Y37" i="10" s="1"/>
  <c r="Y38" i="10" s="1"/>
  <c r="M17" i="10"/>
  <c r="M11" i="8"/>
  <c r="M23" i="10" s="1"/>
  <c r="T11" i="8"/>
  <c r="T23" i="10" s="1"/>
  <c r="T37" i="10" s="1"/>
  <c r="T38" i="10" s="1"/>
  <c r="T17" i="10"/>
  <c r="AQ17" i="10"/>
  <c r="AQ11" i="8"/>
  <c r="AQ23" i="10" s="1"/>
  <c r="F7" i="10"/>
  <c r="G4" i="11" s="1"/>
  <c r="F13" i="9"/>
  <c r="F10" i="10" s="1"/>
  <c r="G5" i="11" s="1"/>
  <c r="AE12" i="10"/>
  <c r="AE13" i="10" s="1"/>
  <c r="AU12" i="10"/>
  <c r="AU13" i="10" s="1"/>
  <c r="AG12" i="10"/>
  <c r="AZ12" i="10"/>
  <c r="V13" i="10"/>
  <c r="AX12" i="10"/>
  <c r="AC12" i="10"/>
  <c r="D7" i="10"/>
  <c r="E4" i="11" s="1"/>
  <c r="D13" i="9"/>
  <c r="D10" i="10" s="1"/>
  <c r="E5" i="11" s="1"/>
  <c r="U10" i="10"/>
  <c r="Z13" i="10"/>
  <c r="Z37" i="10"/>
  <c r="Z38" i="10" s="1"/>
  <c r="AW13" i="10"/>
  <c r="R12" i="10"/>
  <c r="K12" i="10"/>
  <c r="F17" i="10"/>
  <c r="F11" i="8"/>
  <c r="F23" i="10" s="1"/>
  <c r="J12" i="10"/>
  <c r="E16" i="9" l="1"/>
  <c r="F16" i="9"/>
  <c r="AJ37" i="10"/>
  <c r="AJ38" i="10" s="1"/>
  <c r="X37" i="10"/>
  <c r="X38" i="10" s="1"/>
  <c r="E12" i="10"/>
  <c r="E13" i="10" s="1"/>
  <c r="F8" i="11" s="1"/>
  <c r="W37" i="10"/>
  <c r="W38" i="10" s="1"/>
  <c r="AR37" i="10"/>
  <c r="AR38" i="10" s="1"/>
  <c r="D11" i="8"/>
  <c r="D23" i="10" s="1"/>
  <c r="E9" i="11" s="1"/>
  <c r="E17" i="10"/>
  <c r="O37" i="10"/>
  <c r="O38" i="10" s="1"/>
  <c r="AP37" i="10"/>
  <c r="AP38" i="10" s="1"/>
  <c r="AE37" i="10"/>
  <c r="AE38" i="10" s="1"/>
  <c r="AA37" i="10"/>
  <c r="AA38" i="10" s="1"/>
  <c r="P37" i="10"/>
  <c r="P38" i="10" s="1"/>
  <c r="H4" i="11"/>
  <c r="C12" i="10"/>
  <c r="C17" i="10"/>
  <c r="C11" i="8"/>
  <c r="C23" i="10" s="1"/>
  <c r="AO12" i="10"/>
  <c r="AS12" i="10"/>
  <c r="H5" i="11"/>
  <c r="R13" i="10"/>
  <c r="R37" i="10"/>
  <c r="R38" i="10" s="1"/>
  <c r="AU37" i="10"/>
  <c r="AU38" i="10" s="1"/>
  <c r="AC37" i="10"/>
  <c r="AC38" i="10" s="1"/>
  <c r="AC13" i="10"/>
  <c r="BC12" i="10"/>
  <c r="F12" i="10"/>
  <c r="F37" i="10" s="1"/>
  <c r="AK12" i="10"/>
  <c r="S12" i="10"/>
  <c r="AX37" i="10"/>
  <c r="AX38" i="10" s="1"/>
  <c r="AX13" i="10"/>
  <c r="AZ37" i="10"/>
  <c r="AZ38" i="10" s="1"/>
  <c r="AZ13" i="10"/>
  <c r="AM12" i="10"/>
  <c r="AQ12" i="10"/>
  <c r="U12" i="10"/>
  <c r="M12" i="10"/>
  <c r="BA12" i="10"/>
  <c r="D12" i="10"/>
  <c r="AG13" i="10"/>
  <c r="AG37" i="10"/>
  <c r="AG38" i="10" s="1"/>
  <c r="G9" i="11"/>
  <c r="K13" i="10"/>
  <c r="K37" i="10"/>
  <c r="J13" i="10"/>
  <c r="J37" i="10"/>
  <c r="J40" i="10" s="1"/>
  <c r="E37" i="10" l="1"/>
  <c r="F7" i="11"/>
  <c r="D7" i="11"/>
  <c r="C13" i="10"/>
  <c r="D8" i="11" s="1"/>
  <c r="D9" i="11"/>
  <c r="H9" i="11" s="1"/>
  <c r="C37" i="10"/>
  <c r="E7" i="11"/>
  <c r="D13" i="10"/>
  <c r="E8" i="11" s="1"/>
  <c r="M13" i="10"/>
  <c r="M37" i="10"/>
  <c r="M38" i="10" s="1"/>
  <c r="U13" i="10"/>
  <c r="U37" i="10"/>
  <c r="U38" i="10" s="1"/>
  <c r="AK13" i="10"/>
  <c r="AK37" i="10"/>
  <c r="AK38" i="10" s="1"/>
  <c r="D37" i="10"/>
  <c r="A46" i="10" s="1"/>
  <c r="AO13" i="10"/>
  <c r="AO37" i="10"/>
  <c r="AO38" i="10" s="1"/>
  <c r="S13" i="10"/>
  <c r="S37" i="10"/>
  <c r="S38" i="10" s="1"/>
  <c r="BC13" i="10"/>
  <c r="BC37" i="10"/>
  <c r="BC38" i="10" s="1"/>
  <c r="AS13" i="10"/>
  <c r="AS37" i="10"/>
  <c r="AS38" i="10" s="1"/>
  <c r="AM13" i="10"/>
  <c r="AM37" i="10"/>
  <c r="AM38" i="10" s="1"/>
  <c r="BA13" i="10"/>
  <c r="BA37" i="10"/>
  <c r="BA38" i="10" s="1"/>
  <c r="AQ13" i="10"/>
  <c r="AQ37" i="10"/>
  <c r="AQ38" i="10" s="1"/>
  <c r="G7" i="11"/>
  <c r="F13" i="10"/>
  <c r="G8" i="11" s="1"/>
  <c r="E38" i="10"/>
  <c r="F13" i="11" s="1"/>
  <c r="A49" i="10"/>
  <c r="F12" i="11"/>
  <c r="K38" i="10"/>
  <c r="K40" i="10"/>
  <c r="L40" i="10" s="1"/>
  <c r="G12" i="11"/>
  <c r="F38" i="10"/>
  <c r="G13" i="11" s="1"/>
  <c r="A52" i="10"/>
  <c r="D38" i="10" l="1"/>
  <c r="E13" i="11" s="1"/>
  <c r="E12" i="11"/>
  <c r="C38" i="10"/>
  <c r="D13" i="11" s="1"/>
  <c r="A43" i="10"/>
  <c r="D12" i="11"/>
  <c r="M40" i="10"/>
  <c r="N40" i="10" s="1"/>
  <c r="O40" i="10" s="1"/>
  <c r="P40" i="10" s="1"/>
  <c r="Q40" i="10" s="1"/>
  <c r="R40" i="10" s="1"/>
  <c r="S40" i="10" s="1"/>
  <c r="T40" i="10" s="1"/>
  <c r="U40" i="10" s="1"/>
  <c r="V40" i="10" s="1"/>
  <c r="W40" i="10" s="1"/>
  <c r="X40" i="10" s="1"/>
  <c r="Y40" i="10" s="1"/>
  <c r="Z40" i="10" s="1"/>
  <c r="AA40" i="10" s="1"/>
  <c r="AB40" i="10" s="1"/>
  <c r="AC40" i="10" s="1"/>
  <c r="AD40" i="10" s="1"/>
  <c r="AE40" i="10" s="1"/>
  <c r="AF40" i="10" s="1"/>
  <c r="AG40" i="10" s="1"/>
  <c r="AH40" i="10" s="1"/>
  <c r="AI40" i="10" s="1"/>
  <c r="AJ40" i="10" s="1"/>
  <c r="AK40" i="10" s="1"/>
  <c r="AL40" i="10" s="1"/>
  <c r="AM40" i="10" s="1"/>
  <c r="AN40" i="10" s="1"/>
  <c r="AO40" i="10" s="1"/>
  <c r="AP40" i="10" s="1"/>
  <c r="AQ40" i="10" s="1"/>
  <c r="AR40" i="10" s="1"/>
  <c r="AS40" i="10" s="1"/>
  <c r="AT40" i="10" s="1"/>
  <c r="AU40" i="10" s="1"/>
  <c r="AV40" i="10" s="1"/>
  <c r="AW40" i="10" s="1"/>
  <c r="AX40" i="10" s="1"/>
  <c r="AY40" i="10" s="1"/>
  <c r="AZ40" i="10" s="1"/>
  <c r="BA40" i="10" s="1"/>
  <c r="BB40" i="10" s="1"/>
  <c r="BC40" i="10" s="1"/>
  <c r="H7" i="11"/>
  <c r="C49" i="10"/>
  <c r="E49" i="10" s="1"/>
  <c r="C52" i="10"/>
  <c r="E52" i="10" s="1"/>
  <c r="C46" i="10"/>
  <c r="E46" i="10" s="1"/>
  <c r="H12" i="11" l="1"/>
  <c r="E43" i="10"/>
  <c r="C55" i="10" s="1"/>
  <c r="D55" i="10"/>
  <c r="F46" i="10"/>
  <c r="G46" i="10"/>
  <c r="F55" i="10"/>
  <c r="G52" i="10"/>
  <c r="F52" i="10"/>
  <c r="E55" i="10"/>
  <c r="F49" i="10"/>
  <c r="G49" i="10"/>
  <c r="G43" i="10" l="1"/>
  <c r="F43" i="10"/>
  <c r="C57" i="10"/>
  <c r="D16" i="11" s="1"/>
  <c r="D14" i="11"/>
  <c r="C56" i="10"/>
  <c r="D15" i="11" s="1"/>
  <c r="G14" i="11"/>
  <c r="F56" i="10"/>
  <c r="G15" i="11" s="1"/>
  <c r="E56" i="10"/>
  <c r="F15" i="11" s="1"/>
  <c r="F14" i="11"/>
  <c r="D56" i="10"/>
  <c r="E15" i="11" s="1"/>
  <c r="E14" i="11"/>
  <c r="B59" i="10"/>
  <c r="D18" i="11" s="1"/>
  <c r="B60" i="10"/>
  <c r="D57" i="10" l="1"/>
  <c r="E16" i="11" s="1"/>
  <c r="H14" i="11"/>
  <c r="E57" i="10" l="1"/>
  <c r="F16" i="11" s="1"/>
  <c r="F57" i="10" l="1"/>
  <c r="G16" i="11" s="1"/>
</calcChain>
</file>

<file path=xl/sharedStrings.xml><?xml version="1.0" encoding="utf-8"?>
<sst xmlns="http://schemas.openxmlformats.org/spreadsheetml/2006/main" count="477" uniqueCount="121">
  <si>
    <t>Оборотные средства</t>
  </si>
  <si>
    <t>Capex</t>
  </si>
  <si>
    <t>№</t>
  </si>
  <si>
    <t>Opex</t>
  </si>
  <si>
    <t>Revenue</t>
  </si>
  <si>
    <t>1st year</t>
  </si>
  <si>
    <t>2nd year</t>
  </si>
  <si>
    <t>3rd year</t>
  </si>
  <si>
    <t>4th year</t>
  </si>
  <si>
    <r>
      <t>T</t>
    </r>
    <r>
      <rPr>
        <b/>
        <sz val="8"/>
        <color theme="1"/>
        <rFont val="Calibri"/>
        <family val="2"/>
        <charset val="204"/>
        <scheme val="minor"/>
      </rPr>
      <t>1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</si>
  <si>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13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</si>
  <si>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25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</si>
  <si>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2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</si>
  <si>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3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</si>
  <si>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4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</si>
  <si>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5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</si>
  <si>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</si>
  <si>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</si>
  <si>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</si>
  <si>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</si>
  <si>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</si>
  <si>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</si>
  <si>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</si>
  <si>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14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</si>
  <si>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</si>
  <si>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16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</si>
  <si>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</si>
  <si>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18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</si>
  <si>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</si>
  <si>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20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</si>
  <si>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21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</si>
  <si>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22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</si>
  <si>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23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</si>
  <si>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</si>
  <si>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26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</si>
  <si>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</si>
  <si>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28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</si>
  <si>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29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</si>
  <si>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</si>
  <si>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31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</si>
  <si>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32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</si>
  <si>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</si>
  <si>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34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</si>
  <si>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35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</si>
  <si>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36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</si>
  <si>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38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</si>
  <si>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37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</si>
  <si>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39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</si>
  <si>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40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</si>
  <si>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41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</si>
  <si>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42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</si>
  <si>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43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</si>
  <si>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44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</si>
  <si>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45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</si>
  <si>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46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</si>
  <si>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47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</si>
  <si>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theme="1"/>
        <rFont val="Calibri"/>
        <family val="2"/>
        <charset val="204"/>
        <scheme val="minor"/>
      </rPr>
      <t>48</t>
    </r>
    <r>
      <rPr>
        <sz val="11"/>
        <color theme="1"/>
        <rFont val="Calibri"/>
        <family val="2"/>
        <charset val="204"/>
        <scheme val="minor"/>
      </rPr>
      <t/>
    </r>
  </si>
  <si>
    <t>1 st year</t>
  </si>
  <si>
    <t>Cost of revenue</t>
  </si>
  <si>
    <t>Total revenue</t>
  </si>
  <si>
    <t>Total cost of revenue</t>
  </si>
  <si>
    <t>Gross income</t>
  </si>
  <si>
    <t>Gross margin</t>
  </si>
  <si>
    <t>Total opex</t>
  </si>
  <si>
    <t>EBITDA</t>
  </si>
  <si>
    <t>Ebitda margin</t>
  </si>
  <si>
    <t>Taxes</t>
  </si>
  <si>
    <t>Income</t>
  </si>
  <si>
    <t>FCFF</t>
  </si>
  <si>
    <t>Total capex</t>
  </si>
  <si>
    <t>Profit and loss</t>
  </si>
  <si>
    <t>IRR</t>
  </si>
  <si>
    <t>NPV</t>
  </si>
  <si>
    <t>CF</t>
  </si>
  <si>
    <t>Итого</t>
  </si>
  <si>
    <t>Год</t>
  </si>
  <si>
    <t>Месяц</t>
  </si>
  <si>
    <t>Прибыль 1st year</t>
  </si>
  <si>
    <t>Прибыль 2nd year</t>
  </si>
  <si>
    <t>Прибыль 3rd year</t>
  </si>
  <si>
    <t>Прибыль 4th year</t>
  </si>
  <si>
    <t>Margin</t>
  </si>
  <si>
    <t>Количество точек</t>
  </si>
  <si>
    <r>
      <t>T</t>
    </r>
    <r>
      <rPr>
        <b/>
        <sz val="8"/>
        <color rgb="FFFF0000"/>
        <rFont val="Calibri"/>
        <family val="2"/>
        <scheme val="minor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</si>
  <si>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T</t>
    </r>
    <r>
      <rPr>
        <b/>
        <sz val="8"/>
        <color rgb="FFFF0000"/>
        <rFont val="Calibri"/>
        <family val="2"/>
        <scheme val="minor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</si>
  <si>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t>Закупка оборудования</t>
  </si>
  <si>
    <t>Аренда</t>
  </si>
  <si>
    <t>ФОТ</t>
  </si>
  <si>
    <t>Непредвиденные</t>
  </si>
  <si>
    <t>Зарплата</t>
  </si>
  <si>
    <t>Бариста-1</t>
  </si>
  <si>
    <t>Бариста-2</t>
  </si>
  <si>
    <t>Менеджер</t>
  </si>
  <si>
    <t>Бухгалтерия аутсорс</t>
  </si>
  <si>
    <r>
      <t>T</t>
    </r>
    <r>
      <rPr>
        <b/>
        <sz val="8"/>
        <rFont val="Calibri"/>
        <family val="2"/>
        <scheme val="minor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</si>
  <si>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t>Доход</t>
  </si>
  <si>
    <t>Себестоимость</t>
  </si>
  <si>
    <t>Аренда оборудования</t>
  </si>
  <si>
    <t>Вывеска</t>
  </si>
  <si>
    <t>Инвентарь + хозы + посуда + типография</t>
  </si>
  <si>
    <t>Мебель + интерьерные решения</t>
  </si>
  <si>
    <t>Вывоз мусора, интернет, обсл. Кассы, и тд.</t>
  </si>
  <si>
    <t>Коммунальные платежи</t>
  </si>
  <si>
    <t>Financial model Кофе-советы IQ квартал</t>
  </si>
  <si>
    <t>Валовая прибыль</t>
  </si>
  <si>
    <t>Операционные затраты</t>
  </si>
  <si>
    <t>Инвестиции</t>
  </si>
  <si>
    <t>Прибыль до налогооблажения</t>
  </si>
  <si>
    <t>Прибыль</t>
  </si>
  <si>
    <t>Наименование</t>
  </si>
  <si>
    <t>Алкогольная лицензия и согласование</t>
  </si>
  <si>
    <t>Дизайн + СМР+ инженерия + веранда</t>
  </si>
  <si>
    <t>Повар-1</t>
  </si>
  <si>
    <t>Повар-2</t>
  </si>
  <si>
    <t>Уборщица-1</t>
  </si>
  <si>
    <t>Уборщица-2</t>
  </si>
  <si>
    <t>Хоз и орг расходы</t>
  </si>
  <si>
    <t>Средний чек вечер</t>
  </si>
  <si>
    <t>Средний чек день</t>
  </si>
  <si>
    <t>Количество чеков в месяц день</t>
  </si>
  <si>
    <t>Количество чеков в месяц вечер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</si>
</sst>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_-[$$-409]* #,##0.00_ ;_-[$$-409]* \-#,##0.00\ ;_-[$$-409]* &quot;-&quot;??_ ;_-@_ "/>
    <numFmt numFmtId="166" formatCode="_ [$$]\ * #,##0.00_ ;_ [$$]\ * \-#,##0.00_ ;_ [$$]\ * &quot;-&quot;??_ ;_ @_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  <font>
      <b/>
      <sz val="12"/>
      <color theme="8" tint="-0.499984740745262"/>
      <name val="Calibri"/>
      <family val="2"/>
      <charset val="204"/>
      <scheme val="minor"/>
    </font>
    <font>
      <sz val="12"/>
      <color theme="8" tint="-0.499984740745262"/>
      <name val="Calibri"/>
      <family val="2"/>
      <charset val="204"/>
      <scheme val="minor"/>
    </font>
    <font>
      <b/>
      <sz val="14"/>
      <color theme="8" tint="-0.499984740745262"/>
      <name val="Calibri"/>
      <family val="2"/>
      <charset val="204"/>
      <scheme val="minor"/>
    </font>
    <font>
      <sz val="14"/>
      <color theme="8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0000"/>
      </patternFill>
    </fill>
  </fills>
  <borders count="72">
    <border>
      <left/>
      <right/>
      <top/>
      <bottom/>
      <diagonal/>
    </border>
    <border>
      <left/>
      <right style="medium">
        <color rgb="FF0070C0"/>
      </right>
      <top/>
      <bottom/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dotted">
        <color rgb="FF0070C0"/>
      </right>
      <top/>
      <bottom style="medium">
        <color rgb="FF0070C0"/>
      </bottom>
      <diagonal/>
    </border>
    <border>
      <left style="dotted">
        <color rgb="FF0070C0"/>
      </left>
      <right/>
      <top style="dotted">
        <color rgb="FF0070C0"/>
      </top>
      <bottom style="dotted">
        <color rgb="FF0070C0"/>
      </bottom>
      <diagonal/>
    </border>
    <border>
      <left/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medium">
        <color rgb="FF0070C0"/>
      </right>
      <top style="dotted">
        <color rgb="FF0070C0"/>
      </top>
      <bottom style="dotted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medium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medium">
        <color rgb="FF0070C0"/>
      </right>
      <top/>
      <bottom style="dotted">
        <color rgb="FF0070C0"/>
      </bottom>
      <diagonal/>
    </border>
    <border>
      <left style="medium">
        <color rgb="FF0070C0"/>
      </left>
      <right style="dotted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 style="medium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medium">
        <color rgb="FF0070C0"/>
      </top>
      <bottom style="medium">
        <color rgb="FF0070C0"/>
      </bottom>
      <diagonal/>
    </border>
    <border>
      <left style="dotted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double">
        <color rgb="FF0070C0"/>
      </left>
      <right/>
      <top/>
      <bottom/>
      <diagonal/>
    </border>
    <border>
      <left style="double">
        <color rgb="FF0070C0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double">
        <color rgb="FF0070C0"/>
      </right>
      <top style="hair">
        <color rgb="FF0070C0"/>
      </top>
      <bottom style="hair">
        <color rgb="FF0070C0"/>
      </bottom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double">
        <color rgb="FF0070C0"/>
      </bottom>
      <diagonal/>
    </border>
    <border>
      <left style="double">
        <color rgb="FF0070C0"/>
      </left>
      <right style="hair">
        <color rgb="FF0070C0"/>
      </right>
      <top style="double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double">
        <color rgb="FF0070C0"/>
      </top>
      <bottom style="hair">
        <color rgb="FF0070C0"/>
      </bottom>
      <diagonal/>
    </border>
    <border>
      <left style="hair">
        <color rgb="FF0070C0"/>
      </left>
      <right style="double">
        <color rgb="FF0070C0"/>
      </right>
      <top style="double">
        <color rgb="FF0070C0"/>
      </top>
      <bottom style="hair">
        <color rgb="FF0070C0"/>
      </bottom>
      <diagonal/>
    </border>
    <border>
      <left style="double">
        <color rgb="FF0070C0"/>
      </left>
      <right style="hair">
        <color rgb="FF0070C0"/>
      </right>
      <top style="hair">
        <color rgb="FF0070C0"/>
      </top>
      <bottom style="double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rgb="FF0070C0"/>
      </left>
      <right style="dotted">
        <color rgb="FF0070C0"/>
      </right>
      <top style="double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uble">
        <color rgb="FF0070C0"/>
      </top>
      <bottom style="dotted">
        <color rgb="FF0070C0"/>
      </bottom>
      <diagonal/>
    </border>
    <border>
      <left style="dotted">
        <color rgb="FF0070C0"/>
      </left>
      <right style="double">
        <color rgb="FF0070C0"/>
      </right>
      <top style="double">
        <color rgb="FF0070C0"/>
      </top>
      <bottom style="dotted">
        <color rgb="FF0070C0"/>
      </bottom>
      <diagonal/>
    </border>
    <border>
      <left style="double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double">
        <color rgb="FF0070C0"/>
      </right>
      <top style="dotted">
        <color rgb="FF0070C0"/>
      </top>
      <bottom style="dotted">
        <color rgb="FF0070C0"/>
      </bottom>
      <diagonal/>
    </border>
    <border>
      <left style="double">
        <color rgb="FF0070C0"/>
      </left>
      <right style="dotted">
        <color rgb="FF0070C0"/>
      </right>
      <top style="dotted">
        <color rgb="FF0070C0"/>
      </top>
      <bottom style="double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uble">
        <color rgb="FF0070C0"/>
      </bottom>
      <diagonal/>
    </border>
    <border>
      <left style="dotted">
        <color rgb="FF0070C0"/>
      </left>
      <right style="double">
        <color rgb="FF0070C0"/>
      </right>
      <top style="dotted">
        <color rgb="FF0070C0"/>
      </top>
      <bottom style="double">
        <color rgb="FF0070C0"/>
      </bottom>
      <diagonal/>
    </border>
    <border>
      <left style="double">
        <color rgb="FF0070C0"/>
      </left>
      <right/>
      <top style="dotted">
        <color rgb="FF0070C0"/>
      </top>
      <bottom style="dotted">
        <color rgb="FF0070C0"/>
      </bottom>
      <diagonal/>
    </border>
    <border>
      <left style="hair">
        <color rgb="FF0070C0"/>
      </left>
      <right/>
      <top style="double">
        <color auto="1"/>
      </top>
      <bottom style="hair">
        <color rgb="FF0070C0"/>
      </bottom>
      <diagonal/>
    </border>
    <border>
      <left/>
      <right style="hair">
        <color rgb="FF0070C0"/>
      </right>
      <top style="double">
        <color auto="1"/>
      </top>
      <bottom style="hair">
        <color rgb="FF0070C0"/>
      </bottom>
      <diagonal/>
    </border>
    <border>
      <left style="dotted">
        <color rgb="FF0070C0"/>
      </left>
      <right/>
      <top/>
      <bottom style="dotted">
        <color rgb="FF0070C0"/>
      </bottom>
      <diagonal/>
    </border>
    <border>
      <left style="dotted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dotted">
        <color rgb="FF0070C0"/>
      </right>
      <top style="medium">
        <color rgb="FF0070C0"/>
      </top>
      <bottom style="medium">
        <color rgb="FF0070C0"/>
      </bottom>
      <diagonal/>
    </border>
    <border>
      <left/>
      <right style="dotted">
        <color rgb="FF0070C0"/>
      </right>
      <top/>
      <bottom style="dotted">
        <color rgb="FF0070C0"/>
      </bottom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double">
        <color rgb="FF0070C0"/>
      </top>
      <bottom style="hair">
        <color rgb="FF0070C0"/>
      </bottom>
      <diagonal/>
    </border>
    <border>
      <left/>
      <right style="hair">
        <color rgb="FF0070C0"/>
      </right>
      <top style="double">
        <color rgb="FF0070C0"/>
      </top>
      <bottom style="hair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 style="hair">
        <color rgb="FF0070C0"/>
      </left>
      <right/>
      <top style="hair">
        <color rgb="FF0070C0"/>
      </top>
      <bottom style="double">
        <color rgb="FF0070C0"/>
      </bottom>
      <diagonal/>
    </border>
    <border>
      <left/>
      <right style="hair">
        <color rgb="FF0070C0"/>
      </right>
      <top style="hair">
        <color rgb="FF0070C0"/>
      </top>
      <bottom style="double">
        <color rgb="FF0070C0"/>
      </bottom>
      <diagonal/>
    </border>
    <border>
      <left style="double">
        <color rgb="FF0070C0"/>
      </left>
      <right style="dotted">
        <color rgb="FF0070C0"/>
      </right>
      <top style="dotted">
        <color rgb="FF0070C0"/>
      </top>
      <bottom/>
      <diagonal/>
    </border>
    <border>
      <left style="dotted">
        <color rgb="FF0000FF"/>
      </left>
      <right style="dotted">
        <color rgb="FF0000FF"/>
      </right>
      <top style="dotted">
        <color rgb="FF0000FF"/>
      </top>
      <bottom style="dotted">
        <color rgb="FF0000FF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/>
      <top style="hair">
        <color rgb="FF0070C0"/>
      </top>
      <bottom/>
      <diagonal/>
    </border>
    <border>
      <left/>
      <right style="hair">
        <color rgb="FF0070C0"/>
      </right>
      <top style="hair">
        <color rgb="FF0070C0"/>
      </top>
      <bottom/>
      <diagonal/>
    </border>
    <border>
      <left style="mediumDashed">
        <color rgb="FF0070C0"/>
      </left>
      <right style="hair">
        <color rgb="FF0070C0"/>
      </right>
      <top style="mediumDashed">
        <color rgb="FF0070C0"/>
      </top>
      <bottom style="hair">
        <color rgb="FF0070C0"/>
      </bottom>
      <diagonal/>
    </border>
    <border>
      <left style="mediumDashed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6">
    <xf numFmtId="0" fontId="0" fillId="0" borderId="0" xfId="0"/>
    <xf numFmtId="0" fontId="0" fillId="2" borderId="0" xfId="0" applyFill="1"/>
    <xf numFmtId="0" fontId="2" fillId="2" borderId="0" xfId="0" applyFont="1" applyFill="1"/>
    <xf numFmtId="165" fontId="2" fillId="2" borderId="0" xfId="0" applyNumberFormat="1" applyFont="1" applyFill="1"/>
    <xf numFmtId="165" fontId="0" fillId="2" borderId="0" xfId="0" applyNumberFormat="1" applyFill="1"/>
    <xf numFmtId="0" fontId="8" fillId="2" borderId="0" xfId="0" applyFont="1" applyFill="1"/>
    <xf numFmtId="165" fontId="8" fillId="2" borderId="0" xfId="0" applyNumberFormat="1" applyFont="1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65" fontId="11" fillId="2" borderId="0" xfId="0" applyNumberFormat="1" applyFont="1" applyFill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/>
    <xf numFmtId="0" fontId="11" fillId="2" borderId="9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2" borderId="12" xfId="0" applyFont="1" applyFill="1" applyBorder="1"/>
    <xf numFmtId="0" fontId="11" fillId="2" borderId="13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/>
    <xf numFmtId="0" fontId="10" fillId="2" borderId="0" xfId="0" applyFont="1" applyFill="1" applyBorder="1"/>
    <xf numFmtId="0" fontId="8" fillId="2" borderId="2" xfId="0" applyFont="1" applyFill="1" applyBorder="1"/>
    <xf numFmtId="0" fontId="0" fillId="0" borderId="0" xfId="0" applyAlignment="1">
      <alignment horizontal="center"/>
    </xf>
    <xf numFmtId="0" fontId="8" fillId="2" borderId="5" xfId="0" applyFont="1" applyFill="1" applyBorder="1"/>
    <xf numFmtId="0" fontId="0" fillId="0" borderId="0" xfId="0" applyAlignment="1">
      <alignment wrapText="1"/>
    </xf>
    <xf numFmtId="0" fontId="11" fillId="2" borderId="2" xfId="0" applyFont="1" applyFill="1" applyBorder="1" applyAlignment="1">
      <alignment horizontal="right" wrapText="1"/>
    </xf>
    <xf numFmtId="165" fontId="15" fillId="0" borderId="24" xfId="0" applyNumberFormat="1" applyFont="1" applyBorder="1"/>
    <xf numFmtId="0" fontId="15" fillId="0" borderId="0" xfId="0" applyFont="1"/>
    <xf numFmtId="0" fontId="11" fillId="2" borderId="41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6" fillId="2" borderId="0" xfId="0" applyFont="1" applyFill="1"/>
    <xf numFmtId="9" fontId="13" fillId="2" borderId="0" xfId="2" applyFont="1" applyFill="1"/>
    <xf numFmtId="0" fontId="13" fillId="2" borderId="0" xfId="0" applyFont="1" applyFill="1"/>
    <xf numFmtId="0" fontId="0" fillId="2" borderId="24" xfId="0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165" fontId="13" fillId="2" borderId="0" xfId="0" applyNumberFormat="1" applyFont="1" applyFill="1"/>
    <xf numFmtId="9" fontId="13" fillId="2" borderId="23" xfId="2" applyFont="1" applyFill="1" applyBorder="1"/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wrapText="1"/>
    </xf>
    <xf numFmtId="0" fontId="11" fillId="2" borderId="2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11" fillId="2" borderId="33" xfId="0" applyFont="1" applyFill="1" applyBorder="1" applyAlignment="1">
      <alignment horizontal="left" wrapText="1"/>
    </xf>
    <xf numFmtId="0" fontId="11" fillId="2" borderId="21" xfId="0" applyFont="1" applyFill="1" applyBorder="1" applyAlignment="1">
      <alignment horizontal="left" wrapText="1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165" fontId="0" fillId="2" borderId="53" xfId="0" applyNumberFormat="1" applyFont="1" applyFill="1" applyBorder="1"/>
    <xf numFmtId="165" fontId="2" fillId="2" borderId="53" xfId="0" applyNumberFormat="1" applyFont="1" applyFill="1" applyBorder="1"/>
    <xf numFmtId="165" fontId="2" fillId="2" borderId="53" xfId="0" applyNumberFormat="1" applyFont="1" applyFill="1" applyBorder="1" applyAlignment="1"/>
    <xf numFmtId="9" fontId="13" fillId="2" borderId="54" xfId="2" applyFont="1" applyFill="1" applyBorder="1"/>
    <xf numFmtId="9" fontId="13" fillId="2" borderId="55" xfId="2" applyFont="1" applyFill="1" applyBorder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/>
    <xf numFmtId="9" fontId="9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/>
    </xf>
    <xf numFmtId="0" fontId="20" fillId="2" borderId="0" xfId="0" applyFont="1" applyFill="1"/>
    <xf numFmtId="0" fontId="2" fillId="2" borderId="0" xfId="0" applyFont="1" applyFill="1" applyBorder="1" applyAlignment="1">
      <alignment horizontal="center"/>
    </xf>
    <xf numFmtId="10" fontId="0" fillId="2" borderId="64" xfId="0" applyNumberFormat="1" applyFill="1" applyBorder="1" applyAlignment="1">
      <alignment horizontal="center" shrinkToFit="1"/>
    </xf>
    <xf numFmtId="0" fontId="9" fillId="2" borderId="0" xfId="0" applyFont="1" applyFill="1" applyAlignment="1">
      <alignment horizontal="left" vertical="center"/>
    </xf>
    <xf numFmtId="166" fontId="11" fillId="2" borderId="0" xfId="1" applyNumberFormat="1" applyFont="1" applyFill="1" applyAlignment="1">
      <alignment horizontal="left" vertical="center"/>
    </xf>
    <xf numFmtId="0" fontId="21" fillId="2" borderId="0" xfId="0" applyFont="1" applyFill="1"/>
    <xf numFmtId="0" fontId="21" fillId="0" borderId="0" xfId="0" applyFont="1"/>
    <xf numFmtId="165" fontId="8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9" fontId="0" fillId="2" borderId="0" xfId="2" applyFont="1" applyFill="1"/>
    <xf numFmtId="0" fontId="6" fillId="2" borderId="2" xfId="0" applyFont="1" applyFill="1" applyBorder="1" applyAlignment="1"/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6" fillId="2" borderId="41" xfId="0" applyFont="1" applyFill="1" applyBorder="1"/>
    <xf numFmtId="0" fontId="6" fillId="2" borderId="2" xfId="0" applyFont="1" applyFill="1" applyBorder="1"/>
    <xf numFmtId="0" fontId="24" fillId="2" borderId="2" xfId="0" applyFont="1" applyFill="1" applyBorder="1" applyAlignment="1">
      <alignment horizontal="right"/>
    </xf>
    <xf numFmtId="9" fontId="24" fillId="2" borderId="2" xfId="2" applyFont="1" applyFill="1" applyBorder="1"/>
    <xf numFmtId="0" fontId="0" fillId="2" borderId="2" xfId="0" applyFill="1" applyBorder="1" applyAlignment="1">
      <alignment horizontal="right"/>
    </xf>
    <xf numFmtId="9" fontId="0" fillId="2" borderId="2" xfId="2" applyFont="1" applyFill="1" applyBorder="1"/>
    <xf numFmtId="0" fontId="6" fillId="2" borderId="43" xfId="0" applyFont="1" applyFill="1" applyBorder="1"/>
    <xf numFmtId="0" fontId="6" fillId="2" borderId="44" xfId="0" applyFont="1" applyFill="1" applyBorder="1"/>
    <xf numFmtId="0" fontId="5" fillId="2" borderId="0" xfId="0" applyFont="1" applyFill="1"/>
    <xf numFmtId="9" fontId="5" fillId="2" borderId="0" xfId="2" applyFont="1" applyFill="1"/>
    <xf numFmtId="164" fontId="11" fillId="2" borderId="0" xfId="1" applyFont="1" applyFill="1" applyAlignment="1">
      <alignment horizontal="left" vertical="center"/>
    </xf>
    <xf numFmtId="164" fontId="10" fillId="2" borderId="0" xfId="1" applyFont="1" applyFill="1" applyBorder="1" applyAlignment="1">
      <alignment horizontal="left" vertical="center"/>
    </xf>
    <xf numFmtId="164" fontId="10" fillId="3" borderId="16" xfId="1" applyFont="1" applyFill="1" applyBorder="1" applyAlignment="1">
      <alignment horizontal="left" vertical="center"/>
    </xf>
    <xf numFmtId="164" fontId="10" fillId="3" borderId="17" xfId="1" applyFont="1" applyFill="1" applyBorder="1" applyAlignment="1">
      <alignment horizontal="left" vertical="center"/>
    </xf>
    <xf numFmtId="164" fontId="11" fillId="2" borderId="12" xfId="1" applyFont="1" applyFill="1" applyBorder="1" applyAlignment="1">
      <alignment horizontal="left" vertical="center"/>
    </xf>
    <xf numFmtId="164" fontId="11" fillId="2" borderId="13" xfId="1" applyFont="1" applyFill="1" applyBorder="1" applyAlignment="1">
      <alignment horizontal="left" vertical="center"/>
    </xf>
    <xf numFmtId="164" fontId="10" fillId="2" borderId="0" xfId="1" applyFont="1" applyFill="1" applyAlignment="1">
      <alignment horizontal="left" vertical="center"/>
    </xf>
    <xf numFmtId="164" fontId="11" fillId="0" borderId="0" xfId="1" applyFont="1" applyAlignment="1">
      <alignment horizontal="left" vertical="center"/>
    </xf>
    <xf numFmtId="164" fontId="11" fillId="2" borderId="0" xfId="1" applyFont="1" applyFill="1"/>
    <xf numFmtId="164" fontId="10" fillId="3" borderId="14" xfId="1" applyFont="1" applyFill="1" applyBorder="1" applyAlignment="1">
      <alignment horizontal="center" vertical="center"/>
    </xf>
    <xf numFmtId="164" fontId="10" fillId="3" borderId="16" xfId="1" applyFont="1" applyFill="1" applyBorder="1" applyAlignment="1">
      <alignment horizontal="center" vertical="center"/>
    </xf>
    <xf numFmtId="164" fontId="10" fillId="3" borderId="50" xfId="1" applyFont="1" applyFill="1" applyBorder="1" applyAlignment="1">
      <alignment horizontal="center" vertical="center"/>
    </xf>
    <xf numFmtId="164" fontId="10" fillId="3" borderId="51" xfId="1" applyFont="1" applyFill="1" applyBorder="1" applyAlignment="1">
      <alignment horizontal="center" vertical="center"/>
    </xf>
    <xf numFmtId="164" fontId="11" fillId="2" borderId="12" xfId="1" applyFont="1" applyFill="1" applyBorder="1"/>
    <xf numFmtId="164" fontId="11" fillId="2" borderId="49" xfId="1" applyFont="1" applyFill="1" applyBorder="1"/>
    <xf numFmtId="164" fontId="11" fillId="2" borderId="52" xfId="1" applyFont="1" applyFill="1" applyBorder="1"/>
    <xf numFmtId="164" fontId="11" fillId="2" borderId="2" xfId="1" applyFont="1" applyFill="1" applyBorder="1"/>
    <xf numFmtId="164" fontId="11" fillId="2" borderId="5" xfId="1" applyFont="1" applyFill="1" applyBorder="1"/>
    <xf numFmtId="164" fontId="11" fillId="2" borderId="6" xfId="1" applyFont="1" applyFill="1" applyBorder="1"/>
    <xf numFmtId="164" fontId="11" fillId="0" borderId="2" xfId="1" applyFont="1" applyBorder="1"/>
    <xf numFmtId="164" fontId="11" fillId="0" borderId="0" xfId="1" applyFont="1"/>
    <xf numFmtId="164" fontId="11" fillId="2" borderId="7" xfId="1" applyFont="1" applyFill="1" applyBorder="1"/>
    <xf numFmtId="164" fontId="21" fillId="2" borderId="0" xfId="1" applyFont="1" applyFill="1"/>
    <xf numFmtId="164" fontId="10" fillId="0" borderId="0" xfId="1" applyFont="1"/>
    <xf numFmtId="164" fontId="22" fillId="3" borderId="16" xfId="1" applyFont="1" applyFill="1" applyBorder="1" applyAlignment="1">
      <alignment horizontal="center" vertical="center"/>
    </xf>
    <xf numFmtId="164" fontId="21" fillId="0" borderId="0" xfId="1" applyFont="1"/>
    <xf numFmtId="164" fontId="11" fillId="2" borderId="0" xfId="1" applyFont="1" applyFill="1" applyBorder="1"/>
    <xf numFmtId="164" fontId="10" fillId="3" borderId="22" xfId="1" applyFont="1" applyFill="1" applyBorder="1" applyAlignment="1">
      <alignment horizontal="center" vertical="center"/>
    </xf>
    <xf numFmtId="0" fontId="11" fillId="2" borderId="0" xfId="0" applyNumberFormat="1" applyFont="1" applyFill="1"/>
    <xf numFmtId="0" fontId="10" fillId="2" borderId="8" xfId="0" applyNumberFormat="1" applyFont="1" applyFill="1" applyBorder="1"/>
    <xf numFmtId="0" fontId="10" fillId="3" borderId="15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0" fontId="11" fillId="2" borderId="0" xfId="1" applyNumberFormat="1" applyFont="1" applyFill="1"/>
    <xf numFmtId="0" fontId="11" fillId="2" borderId="2" xfId="1" applyNumberFormat="1" applyFont="1" applyFill="1" applyBorder="1" applyAlignment="1">
      <alignment horizontal="center" vertical="center"/>
    </xf>
    <xf numFmtId="0" fontId="11" fillId="2" borderId="10" xfId="1" applyNumberFormat="1" applyFont="1" applyFill="1" applyBorder="1" applyAlignment="1">
      <alignment horizontal="center" vertical="center"/>
    </xf>
    <xf numFmtId="0" fontId="11" fillId="2" borderId="63" xfId="1" applyNumberFormat="1" applyFont="1" applyFill="1" applyBorder="1" applyAlignment="1">
      <alignment horizontal="center" vertical="center"/>
    </xf>
    <xf numFmtId="0" fontId="11" fillId="0" borderId="0" xfId="0" applyNumberFormat="1" applyFont="1"/>
    <xf numFmtId="164" fontId="0" fillId="2" borderId="0" xfId="1" applyFont="1" applyFill="1"/>
    <xf numFmtId="164" fontId="8" fillId="2" borderId="2" xfId="1" applyFont="1" applyFill="1" applyBorder="1"/>
    <xf numFmtId="164" fontId="8" fillId="2" borderId="5" xfId="1" applyFont="1" applyFill="1" applyBorder="1"/>
    <xf numFmtId="164" fontId="0" fillId="0" borderId="0" xfId="1" applyFont="1"/>
    <xf numFmtId="0" fontId="11" fillId="2" borderId="2" xfId="0" applyNumberFormat="1" applyFont="1" applyFill="1" applyBorder="1"/>
    <xf numFmtId="0" fontId="11" fillId="2" borderId="7" xfId="0" applyNumberFormat="1" applyFont="1" applyFill="1" applyBorder="1"/>
    <xf numFmtId="0" fontId="11" fillId="2" borderId="2" xfId="1" applyNumberFormat="1" applyFont="1" applyFill="1" applyBorder="1"/>
    <xf numFmtId="164" fontId="11" fillId="2" borderId="1" xfId="1" applyFont="1" applyFill="1" applyBorder="1"/>
    <xf numFmtId="164" fontId="20" fillId="2" borderId="0" xfId="1" applyFont="1" applyFill="1"/>
    <xf numFmtId="164" fontId="10" fillId="3" borderId="60" xfId="1" applyFont="1" applyFill="1" applyBorder="1" applyAlignment="1">
      <alignment horizontal="center" vertical="center"/>
    </xf>
    <xf numFmtId="164" fontId="10" fillId="3" borderId="59" xfId="1" applyFont="1" applyFill="1" applyBorder="1" applyAlignment="1">
      <alignment horizontal="center" vertical="center"/>
    </xf>
    <xf numFmtId="164" fontId="11" fillId="2" borderId="41" xfId="1" applyFont="1" applyFill="1" applyBorder="1"/>
    <xf numFmtId="164" fontId="11" fillId="2" borderId="24" xfId="1" applyFont="1" applyFill="1" applyBorder="1"/>
    <xf numFmtId="164" fontId="10" fillId="2" borderId="41" xfId="1" applyFont="1" applyFill="1" applyBorder="1"/>
    <xf numFmtId="164" fontId="10" fillId="2" borderId="2" xfId="1" applyFont="1" applyFill="1" applyBorder="1"/>
    <xf numFmtId="164" fontId="0" fillId="2" borderId="24" xfId="1" applyFont="1" applyFill="1" applyBorder="1"/>
    <xf numFmtId="164" fontId="0" fillId="2" borderId="0" xfId="1" applyFont="1" applyFill="1" applyBorder="1"/>
    <xf numFmtId="164" fontId="0" fillId="2" borderId="43" xfId="1" applyFont="1" applyFill="1" applyBorder="1"/>
    <xf numFmtId="164" fontId="0" fillId="2" borderId="44" xfId="1" applyFont="1" applyFill="1" applyBorder="1"/>
    <xf numFmtId="164" fontId="13" fillId="2" borderId="18" xfId="1" applyFont="1" applyFill="1" applyBorder="1"/>
    <xf numFmtId="164" fontId="13" fillId="2" borderId="19" xfId="1" applyFont="1" applyFill="1" applyBorder="1"/>
    <xf numFmtId="164" fontId="13" fillId="2" borderId="20" xfId="1" applyFont="1" applyFill="1" applyBorder="1"/>
    <xf numFmtId="164" fontId="11" fillId="2" borderId="32" xfId="1" applyFont="1" applyFill="1" applyBorder="1"/>
    <xf numFmtId="164" fontId="11" fillId="2" borderId="33" xfId="1" applyFont="1" applyFill="1" applyBorder="1"/>
    <xf numFmtId="164" fontId="11" fillId="2" borderId="57" xfId="1" applyFont="1" applyFill="1" applyBorder="1"/>
    <xf numFmtId="164" fontId="11" fillId="2" borderId="58" xfId="1" applyFont="1" applyFill="1" applyBorder="1"/>
    <xf numFmtId="164" fontId="11" fillId="2" borderId="26" xfId="1" applyFont="1" applyFill="1" applyBorder="1"/>
    <xf numFmtId="164" fontId="11" fillId="2" borderId="21" xfId="1" applyFont="1" applyFill="1" applyBorder="1"/>
    <xf numFmtId="164" fontId="11" fillId="2" borderId="56" xfId="1" applyFont="1" applyFill="1" applyBorder="1"/>
    <xf numFmtId="164" fontId="11" fillId="2" borderId="36" xfId="1" applyFont="1" applyFill="1" applyBorder="1"/>
    <xf numFmtId="164" fontId="10" fillId="2" borderId="21" xfId="1" applyFont="1" applyFill="1" applyBorder="1"/>
    <xf numFmtId="164" fontId="2" fillId="2" borderId="35" xfId="1" applyFont="1" applyFill="1" applyBorder="1"/>
    <xf numFmtId="164" fontId="2" fillId="2" borderId="31" xfId="1" applyFont="1" applyFill="1" applyBorder="1"/>
    <xf numFmtId="164" fontId="2" fillId="2" borderId="61" xfId="1" applyFont="1" applyFill="1" applyBorder="1"/>
    <xf numFmtId="164" fontId="2" fillId="2" borderId="62" xfId="1" applyFont="1" applyFill="1" applyBorder="1"/>
    <xf numFmtId="164" fontId="2" fillId="2" borderId="0" xfId="1" applyFont="1" applyFill="1" applyBorder="1"/>
    <xf numFmtId="164" fontId="0" fillId="2" borderId="58" xfId="1" applyFont="1" applyFill="1" applyBorder="1"/>
    <xf numFmtId="164" fontId="0" fillId="2" borderId="33" xfId="1" applyFont="1" applyFill="1" applyBorder="1"/>
    <xf numFmtId="164" fontId="0" fillId="2" borderId="57" xfId="1" applyFont="1" applyFill="1" applyBorder="1"/>
    <xf numFmtId="164" fontId="0" fillId="2" borderId="36" xfId="1" applyFont="1" applyFill="1" applyBorder="1"/>
    <xf numFmtId="164" fontId="0" fillId="2" borderId="21" xfId="1" applyFont="1" applyFill="1" applyBorder="1"/>
    <xf numFmtId="164" fontId="0" fillId="2" borderId="56" xfId="1" applyFont="1" applyFill="1" applyBorder="1"/>
    <xf numFmtId="164" fontId="0" fillId="2" borderId="66" xfId="1" applyFont="1" applyFill="1" applyBorder="1"/>
    <xf numFmtId="164" fontId="0" fillId="2" borderId="67" xfId="1" applyFont="1" applyFill="1" applyBorder="1"/>
    <xf numFmtId="164" fontId="0" fillId="2" borderId="68" xfId="1" applyFont="1" applyFill="1" applyBorder="1"/>
    <xf numFmtId="164" fontId="0" fillId="2" borderId="65" xfId="1" applyFont="1" applyFill="1" applyBorder="1"/>
    <xf numFmtId="164" fontId="0" fillId="2" borderId="69" xfId="1" applyFont="1" applyFill="1" applyBorder="1"/>
    <xf numFmtId="164" fontId="0" fillId="2" borderId="70" xfId="1" applyFont="1" applyFill="1" applyBorder="1"/>
    <xf numFmtId="164" fontId="2" fillId="2" borderId="30" xfId="1" applyFont="1" applyFill="1" applyBorder="1" applyAlignment="1"/>
    <xf numFmtId="164" fontId="2" fillId="2" borderId="0" xfId="1" applyFont="1" applyFill="1" applyBorder="1" applyAlignment="1"/>
    <xf numFmtId="164" fontId="15" fillId="0" borderId="25" xfId="1" applyFont="1" applyBorder="1"/>
    <xf numFmtId="164" fontId="15" fillId="0" borderId="18" xfId="1" applyFont="1" applyBorder="1"/>
    <xf numFmtId="164" fontId="15" fillId="0" borderId="19" xfId="1" applyFont="1" applyBorder="1"/>
    <xf numFmtId="164" fontId="15" fillId="0" borderId="20" xfId="1" applyFont="1" applyBorder="1"/>
    <xf numFmtId="164" fontId="19" fillId="2" borderId="0" xfId="1" applyFont="1" applyFill="1"/>
    <xf numFmtId="164" fontId="6" fillId="2" borderId="0" xfId="1" applyFont="1" applyFill="1"/>
    <xf numFmtId="164" fontId="11" fillId="2" borderId="42" xfId="1" applyFont="1" applyFill="1" applyBorder="1"/>
    <xf numFmtId="164" fontId="0" fillId="2" borderId="28" xfId="1" applyFont="1" applyFill="1" applyBorder="1"/>
    <xf numFmtId="164" fontId="11" fillId="2" borderId="34" xfId="1" applyFont="1" applyFill="1" applyBorder="1"/>
    <xf numFmtId="164" fontId="11" fillId="2" borderId="27" xfId="1" applyFont="1" applyFill="1" applyBorder="1"/>
    <xf numFmtId="164" fontId="2" fillId="2" borderId="30" xfId="1" applyFont="1" applyFill="1" applyBorder="1"/>
    <xf numFmtId="164" fontId="2" fillId="2" borderId="37" xfId="1" applyFont="1" applyFill="1" applyBorder="1"/>
    <xf numFmtId="164" fontId="0" fillId="2" borderId="34" xfId="1" applyFont="1" applyFill="1" applyBorder="1"/>
    <xf numFmtId="164" fontId="0" fillId="2" borderId="27" xfId="1" applyFont="1" applyFill="1" applyBorder="1"/>
    <xf numFmtId="164" fontId="2" fillId="2" borderId="28" xfId="1" applyFont="1" applyFill="1" applyBorder="1"/>
    <xf numFmtId="164" fontId="2" fillId="2" borderId="37" xfId="1" applyFont="1" applyFill="1" applyBorder="1" applyAlignment="1"/>
    <xf numFmtId="164" fontId="2" fillId="2" borderId="0" xfId="1" applyFont="1" applyFill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0" fillId="2" borderId="64" xfId="1" applyFont="1" applyFill="1" applyBorder="1" applyAlignment="1">
      <alignment horizontal="center"/>
    </xf>
    <xf numFmtId="164" fontId="17" fillId="2" borderId="18" xfId="1" applyFont="1" applyFill="1" applyBorder="1"/>
    <xf numFmtId="9" fontId="13" fillId="2" borderId="0" xfId="2" applyFont="1" applyFill="1" applyAlignment="1">
      <alignment horizontal="center" vertical="center"/>
    </xf>
    <xf numFmtId="9" fontId="13" fillId="2" borderId="0" xfId="2" applyFont="1" applyFill="1" applyAlignment="1">
      <alignment horizontal="right" wrapText="1"/>
    </xf>
    <xf numFmtId="9" fontId="0" fillId="2" borderId="64" xfId="2" applyFont="1" applyFill="1" applyBorder="1" applyAlignment="1">
      <alignment horizontal="center" shrinkToFit="1"/>
    </xf>
    <xf numFmtId="9" fontId="0" fillId="2" borderId="0" xfId="2" applyFont="1" applyFill="1" applyAlignment="1">
      <alignment horizontal="center" vertical="center"/>
    </xf>
    <xf numFmtId="9" fontId="2" fillId="2" borderId="0" xfId="2" applyFont="1" applyFill="1" applyAlignment="1">
      <alignment horizontal="right" wrapText="1"/>
    </xf>
    <xf numFmtId="9" fontId="2" fillId="2" borderId="0" xfId="2" applyFont="1" applyFill="1"/>
    <xf numFmtId="164" fontId="9" fillId="2" borderId="0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9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0" fillId="2" borderId="0" xfId="0" applyFont="1" applyFill="1" applyAlignment="1">
      <alignment horizontal="right" vertical="center"/>
    </xf>
    <xf numFmtId="164" fontId="5" fillId="2" borderId="2" xfId="1" applyFont="1" applyFill="1" applyBorder="1" applyAlignment="1"/>
    <xf numFmtId="164" fontId="6" fillId="2" borderId="2" xfId="1" applyFont="1" applyFill="1" applyBorder="1"/>
    <xf numFmtId="164" fontId="5" fillId="2" borderId="42" xfId="1" applyFont="1" applyFill="1" applyBorder="1"/>
    <xf numFmtId="164" fontId="2" fillId="2" borderId="42" xfId="1" applyFont="1" applyFill="1" applyBorder="1"/>
    <xf numFmtId="164" fontId="6" fillId="2" borderId="44" xfId="1" applyFont="1" applyFill="1" applyBorder="1"/>
    <xf numFmtId="164" fontId="2" fillId="2" borderId="45" xfId="1" applyFont="1" applyFill="1" applyBorder="1"/>
    <xf numFmtId="164" fontId="5" fillId="2" borderId="0" xfId="1" applyFont="1" applyFill="1"/>
    <xf numFmtId="165" fontId="11" fillId="2" borderId="0" xfId="1" applyNumberFormat="1" applyFont="1" applyFill="1" applyAlignment="1">
      <alignment horizontal="left" vertical="center"/>
    </xf>
    <xf numFmtId="9" fontId="11" fillId="2" borderId="0" xfId="2" applyFont="1" applyFill="1" applyAlignment="1">
      <alignment horizontal="right" vertical="center"/>
    </xf>
    <xf numFmtId="164" fontId="10" fillId="2" borderId="0" xfId="1" applyFont="1" applyFill="1"/>
    <xf numFmtId="164" fontId="11" fillId="2" borderId="71" xfId="1" applyFont="1" applyFill="1" applyBorder="1"/>
    <xf numFmtId="0" fontId="11" fillId="2" borderId="0" xfId="1" applyNumberFormat="1" applyFont="1" applyFill="1" applyAlignment="1">
      <alignment horizontal="left" vertical="center"/>
    </xf>
    <xf numFmtId="164" fontId="25" fillId="3" borderId="16" xfId="1" applyFont="1" applyFill="1" applyBorder="1" applyAlignment="1">
      <alignment horizontal="center" vertical="center"/>
    </xf>
    <xf numFmtId="164" fontId="0" fillId="0" borderId="0" xfId="1" applyFont="1" applyFill="1"/>
    <xf numFmtId="164" fontId="18" fillId="2" borderId="0" xfId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8" fillId="2" borderId="29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0" fillId="4" borderId="64" xfId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/>
    </xf>
    <xf numFmtId="165" fontId="8" fillId="2" borderId="29" xfId="0" applyNumberFormat="1" applyFont="1" applyFill="1" applyBorder="1" applyAlignment="1">
      <alignment horizontal="left" vertical="center"/>
    </xf>
    <xf numFmtId="165" fontId="8" fillId="2" borderId="30" xfId="0" applyNumberFormat="1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9" fontId="13" fillId="2" borderId="47" xfId="2" applyFont="1" applyFill="1" applyBorder="1" applyAlignment="1">
      <alignment horizontal="right" wrapText="1"/>
    </xf>
    <xf numFmtId="9" fontId="13" fillId="2" borderId="48" xfId="2" applyFont="1" applyFill="1" applyBorder="1" applyAlignment="1">
      <alignment horizontal="right" wrapText="1"/>
    </xf>
    <xf numFmtId="0" fontId="10" fillId="2" borderId="4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165" fontId="2" fillId="2" borderId="43" xfId="0" applyNumberFormat="1" applyFont="1" applyFill="1" applyBorder="1" applyAlignment="1">
      <alignment horizontal="left"/>
    </xf>
    <xf numFmtId="165" fontId="2" fillId="2" borderId="44" xfId="0" applyNumberFormat="1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164" fontId="10" fillId="2" borderId="0" xfId="1" applyFont="1" applyFill="1" applyBorder="1" applyAlignment="1">
      <alignment horizontal="center"/>
    </xf>
  </cellXfs>
  <cellStyles count="11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Денежный" xfId="1" builtinId="4"/>
    <cellStyle name="Обычный" xfId="0" builtinId="0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Cash flow</a:t>
            </a:r>
          </a:p>
        </c:rich>
      </c:tx>
      <c:layout>
        <c:manualLayout>
          <c:xMode val="edge"/>
          <c:yMode val="edge"/>
          <c:x val="0.44530594704627902"/>
          <c:y val="2.9961045922026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0256390034276E-3"/>
                  <c:y val="-4.0535645035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A6-3343-8A6C-BB2D93B759E2}"/>
                </c:ext>
              </c:extLst>
            </c:dLbl>
            <c:dLbl>
              <c:idx val="1"/>
              <c:layout>
                <c:manualLayout>
                  <c:x val="4.8076917010281698E-3"/>
                  <c:y val="5.79080643363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A6-3343-8A6C-BB2D93B759E2}"/>
                </c:ext>
              </c:extLst>
            </c:dLbl>
            <c:dLbl>
              <c:idx val="5"/>
              <c:layout>
                <c:manualLayout>
                  <c:x val="-8.5394444793275099E-17"/>
                  <c:y val="1.4307857398354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A6-3343-8A6C-BB2D93B759E2}"/>
                </c:ext>
              </c:extLst>
            </c:dLbl>
            <c:dLbl>
              <c:idx val="6"/>
              <c:layout>
                <c:manualLayout>
                  <c:x val="0"/>
                  <c:y val="-2.146178609753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A6-3343-8A6C-BB2D93B759E2}"/>
                </c:ext>
              </c:extLst>
            </c:dLbl>
            <c:dLbl>
              <c:idx val="7"/>
              <c:layout>
                <c:manualLayout>
                  <c:x val="0"/>
                  <c:y val="2.1461786097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A6-3343-8A6C-BB2D93B759E2}"/>
                </c:ext>
              </c:extLst>
            </c:dLbl>
            <c:dLbl>
              <c:idx val="9"/>
              <c:layout>
                <c:manualLayout>
                  <c:x val="-1.17519995090789E-16"/>
                  <c:y val="2.605862895134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A6-3343-8A6C-BB2D93B759E2}"/>
                </c:ext>
              </c:extLst>
            </c:dLbl>
            <c:dLbl>
              <c:idx val="10"/>
              <c:layout>
                <c:manualLayout>
                  <c:x val="1.60256390034285E-3"/>
                  <c:y val="5.79080643363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A6-3343-8A6C-BB2D93B759E2}"/>
                </c:ext>
              </c:extLst>
            </c:dLbl>
            <c:dLbl>
              <c:idx val="11"/>
              <c:layout>
                <c:manualLayout>
                  <c:x val="-1.6025639003427499E-2"/>
                  <c:y val="-5.21172579026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A6-3343-8A6C-BB2D93B75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Model!$H$40:$AE$40</c:f>
              <c:numCache>
                <c:formatCode>_-* #\ ##0.00"р."_-;\-* #\ ##0.00"р."_-;_-* "-"??"р."_-;_-@_-</c:formatCode>
                <c:ptCount val="24"/>
                <c:pt idx="0">
                  <c:v>-930000</c:v>
                </c:pt>
                <c:pt idx="1">
                  <c:v>-2610000</c:v>
                </c:pt>
                <c:pt idx="2">
                  <c:v>-3890000</c:v>
                </c:pt>
                <c:pt idx="3">
                  <c:v>-3755000</c:v>
                </c:pt>
                <c:pt idx="4">
                  <c:v>-3503000</c:v>
                </c:pt>
                <c:pt idx="5">
                  <c:v>-3251000</c:v>
                </c:pt>
                <c:pt idx="6">
                  <c:v>-2882000</c:v>
                </c:pt>
                <c:pt idx="7">
                  <c:v>-2513000</c:v>
                </c:pt>
                <c:pt idx="8">
                  <c:v>-2144000</c:v>
                </c:pt>
                <c:pt idx="9">
                  <c:v>-1775000</c:v>
                </c:pt>
                <c:pt idx="10">
                  <c:v>-1406000</c:v>
                </c:pt>
                <c:pt idx="11">
                  <c:v>-1037000</c:v>
                </c:pt>
                <c:pt idx="12">
                  <c:v>-668000</c:v>
                </c:pt>
                <c:pt idx="13">
                  <c:v>-299000</c:v>
                </c:pt>
                <c:pt idx="14">
                  <c:v>70000</c:v>
                </c:pt>
                <c:pt idx="15">
                  <c:v>439000</c:v>
                </c:pt>
                <c:pt idx="16">
                  <c:v>808000</c:v>
                </c:pt>
                <c:pt idx="17">
                  <c:v>1177000</c:v>
                </c:pt>
                <c:pt idx="18">
                  <c:v>1546000</c:v>
                </c:pt>
                <c:pt idx="19">
                  <c:v>1915000</c:v>
                </c:pt>
                <c:pt idx="20">
                  <c:v>2284000</c:v>
                </c:pt>
                <c:pt idx="21">
                  <c:v>2653000</c:v>
                </c:pt>
                <c:pt idx="22">
                  <c:v>3022000</c:v>
                </c:pt>
                <c:pt idx="23">
                  <c:v>3391000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A6-3343-8A6C-BB2D93B75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3322312"/>
        <c:axId val="-2116094792"/>
      </c:barChart>
      <c:catAx>
        <c:axId val="-2123322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2116094792"/>
        <c:crosses val="autoZero"/>
        <c:auto val="1"/>
        <c:lblAlgn val="ctr"/>
        <c:lblOffset val="100"/>
        <c:noMultiLvlLbl val="0"/>
      </c:catAx>
      <c:valAx>
        <c:axId val="-211609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&quot;р.&quot;_-;\-* #\ ##0.00&quot;р.&quot;_-;_-* &quot;-&quot;??&quot;р.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2123322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42</xdr:row>
      <xdr:rowOff>27304</xdr:rowOff>
    </xdr:from>
    <xdr:to>
      <xdr:col>23</xdr:col>
      <xdr:colOff>50800</xdr:colOff>
      <xdr:row>79</xdr:row>
      <xdr:rowOff>127000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28"/>
  <sheetViews>
    <sheetView tabSelected="1" topLeftCell="A16" workbookViewId="0">
      <selection activeCell="C7" sqref="C7"/>
    </sheetView>
  </sheetViews>
  <sheetFormatPr baseColWidth="10" defaultColWidth="8.83203125" defaultRowHeight="15" x14ac:dyDescent="0.2"/>
  <cols>
    <col min="1" max="1" width="6.6640625" style="8" bestFit="1" customWidth="1"/>
    <col min="2" max="2" width="35.83203125" style="51" customWidth="1"/>
    <col min="3" max="4" width="17" style="152" bestFit="1" customWidth="1"/>
    <col min="5" max="6" width="19.1640625" style="152" bestFit="1" customWidth="1"/>
    <col min="7" max="7" width="13.33203125" bestFit="1" customWidth="1"/>
    <col min="8" max="10" width="14.5" style="152" bestFit="1" customWidth="1"/>
    <col min="11" max="11" width="13.6640625" style="152" bestFit="1" customWidth="1"/>
    <col min="12" max="12" width="14.6640625" style="152" bestFit="1" customWidth="1"/>
    <col min="13" max="13" width="13.83203125" style="152" customWidth="1"/>
    <col min="14" max="14" width="14" style="152" customWidth="1"/>
    <col min="15" max="15" width="13.5" style="152" bestFit="1" customWidth="1"/>
    <col min="16" max="16" width="13.6640625" style="152" bestFit="1" customWidth="1"/>
    <col min="17" max="19" width="13.5" style="152" bestFit="1" customWidth="1"/>
    <col min="20" max="30" width="14" style="152" bestFit="1" customWidth="1"/>
    <col min="31" max="45" width="14.1640625" style="152" bestFit="1" customWidth="1"/>
    <col min="46" max="55" width="15.5" style="152" customWidth="1"/>
  </cols>
  <sheetData>
    <row r="1" spans="1:55" s="86" customFormat="1" ht="21" x14ac:dyDescent="0.25">
      <c r="A1" s="251" t="s">
        <v>103</v>
      </c>
      <c r="B1" s="251"/>
      <c r="C1" s="251"/>
      <c r="D1" s="251"/>
      <c r="E1" s="251"/>
      <c r="F1" s="251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</row>
    <row r="2" spans="1:55" s="1" customFormat="1" ht="16" thickBot="1" x14ac:dyDescent="0.25">
      <c r="A2" s="7"/>
      <c r="B2" s="56"/>
      <c r="C2" s="149"/>
      <c r="D2" s="149"/>
      <c r="E2" s="149"/>
      <c r="F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</row>
    <row r="3" spans="1:55" s="49" customFormat="1" ht="23" thickTop="1" thickBot="1" x14ac:dyDescent="0.25">
      <c r="A3" s="74" t="s">
        <v>2</v>
      </c>
      <c r="B3" s="75"/>
      <c r="C3" s="138" t="s">
        <v>5</v>
      </c>
      <c r="D3" s="138" t="s">
        <v>6</v>
      </c>
      <c r="E3" s="138" t="s">
        <v>7</v>
      </c>
      <c r="F3" s="138" t="s">
        <v>8</v>
      </c>
      <c r="H3" s="138" t="s">
        <v>9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138" t="s">
        <v>19</v>
      </c>
      <c r="Q3" s="138" t="s">
        <v>20</v>
      </c>
      <c r="R3" s="138" t="s">
        <v>21</v>
      </c>
      <c r="S3" s="158" t="s">
        <v>22</v>
      </c>
      <c r="T3" s="159" t="s">
        <v>10</v>
      </c>
      <c r="U3" s="138" t="s">
        <v>23</v>
      </c>
      <c r="V3" s="138" t="s">
        <v>24</v>
      </c>
      <c r="W3" s="138" t="s">
        <v>25</v>
      </c>
      <c r="X3" s="138" t="s">
        <v>26</v>
      </c>
      <c r="Y3" s="138" t="s">
        <v>27</v>
      </c>
      <c r="Z3" s="138" t="s">
        <v>28</v>
      </c>
      <c r="AA3" s="138" t="s">
        <v>29</v>
      </c>
      <c r="AB3" s="138" t="s">
        <v>30</v>
      </c>
      <c r="AC3" s="138" t="s">
        <v>31</v>
      </c>
      <c r="AD3" s="138" t="s">
        <v>32</v>
      </c>
      <c r="AE3" s="158" t="s">
        <v>33</v>
      </c>
      <c r="AF3" s="159" t="s">
        <v>11</v>
      </c>
      <c r="AG3" s="138" t="s">
        <v>34</v>
      </c>
      <c r="AH3" s="138" t="s">
        <v>35</v>
      </c>
      <c r="AI3" s="138" t="s">
        <v>36</v>
      </c>
      <c r="AJ3" s="138" t="s">
        <v>37</v>
      </c>
      <c r="AK3" s="138" t="s">
        <v>38</v>
      </c>
      <c r="AL3" s="138" t="s">
        <v>39</v>
      </c>
      <c r="AM3" s="138" t="s">
        <v>40</v>
      </c>
      <c r="AN3" s="138" t="s">
        <v>41</v>
      </c>
      <c r="AO3" s="138" t="s">
        <v>42</v>
      </c>
      <c r="AP3" s="138" t="s">
        <v>43</v>
      </c>
      <c r="AQ3" s="158" t="s">
        <v>44</v>
      </c>
      <c r="AR3" s="159" t="s">
        <v>46</v>
      </c>
      <c r="AS3" s="138" t="s">
        <v>45</v>
      </c>
      <c r="AT3" s="138" t="s">
        <v>47</v>
      </c>
      <c r="AU3" s="138" t="s">
        <v>48</v>
      </c>
      <c r="AV3" s="138" t="s">
        <v>49</v>
      </c>
      <c r="AW3" s="138" t="s">
        <v>50</v>
      </c>
      <c r="AX3" s="138" t="s">
        <v>51</v>
      </c>
      <c r="AY3" s="138" t="s">
        <v>52</v>
      </c>
      <c r="AZ3" s="138" t="s">
        <v>53</v>
      </c>
      <c r="BA3" s="138" t="s">
        <v>54</v>
      </c>
      <c r="BB3" s="138" t="s">
        <v>55</v>
      </c>
      <c r="BC3" s="158" t="s">
        <v>56</v>
      </c>
    </row>
    <row r="4" spans="1:55" s="19" customFormat="1" ht="16" thickTop="1" x14ac:dyDescent="0.2">
      <c r="A4" s="252" t="s">
        <v>70</v>
      </c>
      <c r="B4" s="252"/>
      <c r="C4" s="137"/>
      <c r="D4" s="137"/>
      <c r="E4" s="137"/>
      <c r="F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</row>
    <row r="5" spans="1:55" s="19" customFormat="1" ht="15" customHeight="1" x14ac:dyDescent="0.2">
      <c r="A5" s="249" t="s">
        <v>4</v>
      </c>
      <c r="B5" s="249"/>
      <c r="C5" s="137"/>
      <c r="D5" s="137"/>
      <c r="E5" s="137"/>
      <c r="F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</row>
    <row r="6" spans="1:55" s="19" customFormat="1" ht="14" x14ac:dyDescent="0.2">
      <c r="A6" s="25"/>
      <c r="B6" s="76"/>
      <c r="C6" s="137"/>
      <c r="D6" s="137"/>
      <c r="E6" s="137"/>
      <c r="F6" s="137"/>
      <c r="G6" s="20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</row>
    <row r="7" spans="1:55" s="26" customFormat="1" ht="15" customHeight="1" x14ac:dyDescent="0.2">
      <c r="A7" s="256" t="s">
        <v>59</v>
      </c>
      <c r="B7" s="257"/>
      <c r="C7" s="163">
        <f>Sales!C11</f>
        <v>7380000</v>
      </c>
      <c r="D7" s="163">
        <f>Sales!D11</f>
        <v>10800000</v>
      </c>
      <c r="E7" s="163">
        <f>Sales!E11</f>
        <v>10800000</v>
      </c>
      <c r="F7" s="163">
        <f>Sales!F11</f>
        <v>10800000</v>
      </c>
      <c r="H7" s="162">
        <f>Sales!H11</f>
        <v>0</v>
      </c>
      <c r="I7" s="162">
        <f>Sales!I11</f>
        <v>0</v>
      </c>
      <c r="J7" s="162">
        <f>Sales!J11</f>
        <v>0</v>
      </c>
      <c r="K7" s="162">
        <f>Sales!K11</f>
        <v>540000</v>
      </c>
      <c r="L7" s="162">
        <f>Sales!L11</f>
        <v>720000</v>
      </c>
      <c r="M7" s="162">
        <f>Sales!M11</f>
        <v>720000</v>
      </c>
      <c r="N7" s="162">
        <f>Sales!N11</f>
        <v>900000</v>
      </c>
      <c r="O7" s="162">
        <f>Sales!O11</f>
        <v>900000</v>
      </c>
      <c r="P7" s="162">
        <f>Sales!P11</f>
        <v>900000</v>
      </c>
      <c r="Q7" s="162">
        <f>Sales!Q11</f>
        <v>900000</v>
      </c>
      <c r="R7" s="162">
        <f>Sales!R11</f>
        <v>900000</v>
      </c>
      <c r="S7" s="162">
        <f>Sales!S11</f>
        <v>900000</v>
      </c>
      <c r="T7" s="162">
        <f>Sales!T11</f>
        <v>900000</v>
      </c>
      <c r="U7" s="162">
        <f>Sales!U11</f>
        <v>900000</v>
      </c>
      <c r="V7" s="162">
        <f>Sales!V11</f>
        <v>900000</v>
      </c>
      <c r="W7" s="162">
        <f>Sales!W11</f>
        <v>900000</v>
      </c>
      <c r="X7" s="162">
        <f>Sales!X11</f>
        <v>900000</v>
      </c>
      <c r="Y7" s="162">
        <f>Sales!Y11</f>
        <v>900000</v>
      </c>
      <c r="Z7" s="162">
        <f>Sales!Z11</f>
        <v>900000</v>
      </c>
      <c r="AA7" s="162">
        <f>Sales!AA11</f>
        <v>900000</v>
      </c>
      <c r="AB7" s="162">
        <f>Sales!AB11</f>
        <v>900000</v>
      </c>
      <c r="AC7" s="162">
        <f>Sales!AC11</f>
        <v>900000</v>
      </c>
      <c r="AD7" s="162">
        <f>Sales!AD11</f>
        <v>900000</v>
      </c>
      <c r="AE7" s="162">
        <f>Sales!AE11</f>
        <v>900000</v>
      </c>
      <c r="AF7" s="162">
        <f>Sales!AF11</f>
        <v>900000</v>
      </c>
      <c r="AG7" s="162">
        <f>Sales!AG11</f>
        <v>900000</v>
      </c>
      <c r="AH7" s="162">
        <f>Sales!AH11</f>
        <v>900000</v>
      </c>
      <c r="AI7" s="162">
        <f>Sales!AI11</f>
        <v>900000</v>
      </c>
      <c r="AJ7" s="162">
        <f>Sales!AJ11</f>
        <v>900000</v>
      </c>
      <c r="AK7" s="162">
        <f>Sales!AK11</f>
        <v>900000</v>
      </c>
      <c r="AL7" s="162">
        <f>Sales!AL11</f>
        <v>900000</v>
      </c>
      <c r="AM7" s="162">
        <f>Sales!AM11</f>
        <v>900000</v>
      </c>
      <c r="AN7" s="162">
        <f>Sales!AN11</f>
        <v>900000</v>
      </c>
      <c r="AO7" s="162">
        <f>Sales!AO11</f>
        <v>900000</v>
      </c>
      <c r="AP7" s="162">
        <f>Sales!AP11</f>
        <v>900000</v>
      </c>
      <c r="AQ7" s="162">
        <f>Sales!AQ11</f>
        <v>900000</v>
      </c>
      <c r="AR7" s="162">
        <f>Sales!AR11</f>
        <v>900000</v>
      </c>
      <c r="AS7" s="162">
        <f>Sales!AS11</f>
        <v>900000</v>
      </c>
      <c r="AT7" s="162">
        <f>Sales!AT11</f>
        <v>900000</v>
      </c>
      <c r="AU7" s="162">
        <f>Sales!AU11</f>
        <v>900000</v>
      </c>
      <c r="AV7" s="162">
        <f>Sales!AV11</f>
        <v>900000</v>
      </c>
      <c r="AW7" s="162">
        <f>Sales!AW11</f>
        <v>900000</v>
      </c>
      <c r="AX7" s="162">
        <f>Sales!AX11</f>
        <v>900000</v>
      </c>
      <c r="AY7" s="162">
        <f>Sales!AY11</f>
        <v>900000</v>
      </c>
      <c r="AZ7" s="162">
        <f>Sales!AZ11</f>
        <v>900000</v>
      </c>
      <c r="BA7" s="162">
        <f>Sales!BA11</f>
        <v>900000</v>
      </c>
      <c r="BB7" s="162">
        <f>Sales!BB11</f>
        <v>900000</v>
      </c>
      <c r="BC7" s="162">
        <f>Sales!BC11</f>
        <v>900000</v>
      </c>
    </row>
    <row r="8" spans="1:55" s="19" customFormat="1" ht="14" x14ac:dyDescent="0.2">
      <c r="A8" s="55"/>
      <c r="B8" s="52"/>
      <c r="C8" s="127"/>
      <c r="D8" s="127"/>
      <c r="E8" s="127"/>
      <c r="F8" s="205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</row>
    <row r="9" spans="1:55" s="19" customFormat="1" ht="14" x14ac:dyDescent="0.2">
      <c r="A9" s="260" t="s">
        <v>58</v>
      </c>
      <c r="B9" s="261"/>
      <c r="C9" s="127"/>
      <c r="D9" s="127"/>
      <c r="E9" s="127"/>
      <c r="F9" s="205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</row>
    <row r="10" spans="1:55" s="4" customFormat="1" ht="16" thickBot="1" x14ac:dyDescent="0.25">
      <c r="A10" s="262" t="s">
        <v>60</v>
      </c>
      <c r="B10" s="263"/>
      <c r="C10" s="167">
        <f>Sales!C13</f>
        <v>2583000</v>
      </c>
      <c r="D10" s="167">
        <f>Sales!D13</f>
        <v>3779999.9999999995</v>
      </c>
      <c r="E10" s="167">
        <f>Sales!E13</f>
        <v>3779999.9999999995</v>
      </c>
      <c r="F10" s="167">
        <f>Sales!F13</f>
        <v>3779999.9999999995</v>
      </c>
      <c r="H10" s="166">
        <f>Sales!H13</f>
        <v>0</v>
      </c>
      <c r="I10" s="166">
        <f>Sales!I13</f>
        <v>0</v>
      </c>
      <c r="J10" s="166">
        <f>Sales!J13</f>
        <v>0</v>
      </c>
      <c r="K10" s="166">
        <f>Sales!K13</f>
        <v>315000</v>
      </c>
      <c r="L10" s="166">
        <f>Sales!L13</f>
        <v>378000</v>
      </c>
      <c r="M10" s="166">
        <f>Sales!M13</f>
        <v>378000</v>
      </c>
      <c r="N10" s="166">
        <f>Sales!N13</f>
        <v>441000</v>
      </c>
      <c r="O10" s="166">
        <f>Sales!O13</f>
        <v>441000</v>
      </c>
      <c r="P10" s="166">
        <f>Sales!P13</f>
        <v>441000</v>
      </c>
      <c r="Q10" s="166">
        <f>Sales!Q13</f>
        <v>441000</v>
      </c>
      <c r="R10" s="166">
        <f>Sales!R13</f>
        <v>441000</v>
      </c>
      <c r="S10" s="166">
        <f>Sales!S13</f>
        <v>441000</v>
      </c>
      <c r="T10" s="166">
        <f>Sales!T13</f>
        <v>441000</v>
      </c>
      <c r="U10" s="166">
        <f>Sales!U13</f>
        <v>441000</v>
      </c>
      <c r="V10" s="166">
        <f>Sales!V13</f>
        <v>441000</v>
      </c>
      <c r="W10" s="166">
        <f>Sales!W13</f>
        <v>441000</v>
      </c>
      <c r="X10" s="166">
        <f>Sales!X13</f>
        <v>441000</v>
      </c>
      <c r="Y10" s="166">
        <f>Sales!Y13</f>
        <v>441000</v>
      </c>
      <c r="Z10" s="166">
        <f>Sales!Z13</f>
        <v>441000</v>
      </c>
      <c r="AA10" s="166">
        <f>Sales!AA13</f>
        <v>441000</v>
      </c>
      <c r="AB10" s="166">
        <f>Sales!AB13</f>
        <v>441000</v>
      </c>
      <c r="AC10" s="166">
        <f>Sales!AC13</f>
        <v>441000</v>
      </c>
      <c r="AD10" s="166">
        <f>Sales!AD13</f>
        <v>441000</v>
      </c>
      <c r="AE10" s="166">
        <f>Sales!AE13</f>
        <v>441000</v>
      </c>
      <c r="AF10" s="166">
        <f>Sales!AF13</f>
        <v>441000</v>
      </c>
      <c r="AG10" s="166">
        <f>Sales!AG13</f>
        <v>441000</v>
      </c>
      <c r="AH10" s="166">
        <f>Sales!AH13</f>
        <v>441000</v>
      </c>
      <c r="AI10" s="166">
        <f>Sales!AI13</f>
        <v>441000</v>
      </c>
      <c r="AJ10" s="166">
        <f>Sales!AJ13</f>
        <v>441000</v>
      </c>
      <c r="AK10" s="166">
        <f>Sales!AK13</f>
        <v>441000</v>
      </c>
      <c r="AL10" s="166">
        <f>Sales!AL13</f>
        <v>441000</v>
      </c>
      <c r="AM10" s="166">
        <f>Sales!AM13</f>
        <v>441000</v>
      </c>
      <c r="AN10" s="166">
        <f>Sales!AN13</f>
        <v>441000</v>
      </c>
      <c r="AO10" s="166">
        <f>Sales!AO13</f>
        <v>441000</v>
      </c>
      <c r="AP10" s="166">
        <f>Sales!AP13</f>
        <v>441000</v>
      </c>
      <c r="AQ10" s="166">
        <f>Sales!AQ13</f>
        <v>441000</v>
      </c>
      <c r="AR10" s="166">
        <f>Sales!AR13</f>
        <v>441000</v>
      </c>
      <c r="AS10" s="166">
        <f>Sales!AS13</f>
        <v>441000</v>
      </c>
      <c r="AT10" s="166">
        <f>Sales!AT13</f>
        <v>441000</v>
      </c>
      <c r="AU10" s="166">
        <f>Sales!AU13</f>
        <v>441000</v>
      </c>
      <c r="AV10" s="166">
        <f>Sales!AV13</f>
        <v>441000</v>
      </c>
      <c r="AW10" s="166">
        <f>Sales!AW13</f>
        <v>441000</v>
      </c>
      <c r="AX10" s="166">
        <f>Sales!AX13</f>
        <v>441000</v>
      </c>
      <c r="AY10" s="166">
        <f>Sales!AY13</f>
        <v>441000</v>
      </c>
      <c r="AZ10" s="166">
        <f>Sales!AZ13</f>
        <v>441000</v>
      </c>
      <c r="BA10" s="166">
        <f>Sales!BA13</f>
        <v>441000</v>
      </c>
      <c r="BB10" s="166">
        <f>Sales!BB13</f>
        <v>441000</v>
      </c>
      <c r="BC10" s="166">
        <f>Sales!BC13</f>
        <v>441000</v>
      </c>
    </row>
    <row r="11" spans="1:55" s="1" customFormat="1" ht="17" thickTop="1" thickBot="1" x14ac:dyDescent="0.25">
      <c r="A11" s="7"/>
      <c r="B11" s="56"/>
      <c r="C11" s="149"/>
      <c r="D11" s="149"/>
      <c r="E11" s="149"/>
      <c r="F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</row>
    <row r="12" spans="1:55" s="59" customFormat="1" ht="17" thickTop="1" thickBot="1" x14ac:dyDescent="0.25">
      <c r="A12" s="264" t="s">
        <v>61</v>
      </c>
      <c r="B12" s="264"/>
      <c r="C12" s="168">
        <f>Sales!C16</f>
        <v>8037000</v>
      </c>
      <c r="D12" s="168">
        <f>Sales!D16</f>
        <v>11340000</v>
      </c>
      <c r="E12" s="168">
        <f>Sales!E16</f>
        <v>11340000</v>
      </c>
      <c r="F12" s="168">
        <f>Sales!F16</f>
        <v>11340000</v>
      </c>
      <c r="G12" s="62"/>
      <c r="H12" s="168">
        <f>Sales!H16</f>
        <v>0</v>
      </c>
      <c r="I12" s="168">
        <f>Sales!I16</f>
        <v>0</v>
      </c>
      <c r="J12" s="168">
        <f>Sales!J16</f>
        <v>0</v>
      </c>
      <c r="K12" s="168">
        <f>Sales!K16</f>
        <v>585000</v>
      </c>
      <c r="L12" s="168">
        <f>Sales!L16</f>
        <v>702000</v>
      </c>
      <c r="M12" s="168">
        <f>Sales!M16</f>
        <v>702000</v>
      </c>
      <c r="N12" s="168">
        <f>Sales!N16</f>
        <v>819000</v>
      </c>
      <c r="O12" s="168">
        <f>Sales!O16</f>
        <v>819000</v>
      </c>
      <c r="P12" s="168">
        <f>Sales!P16</f>
        <v>819000</v>
      </c>
      <c r="Q12" s="168">
        <f>Sales!Q16</f>
        <v>819000</v>
      </c>
      <c r="R12" s="168">
        <f>Sales!R16</f>
        <v>819000</v>
      </c>
      <c r="S12" s="169">
        <f>Sales!S16</f>
        <v>819000</v>
      </c>
      <c r="T12" s="170">
        <f>Sales!T16</f>
        <v>819000</v>
      </c>
      <c r="U12" s="168">
        <f>Sales!U16</f>
        <v>819000</v>
      </c>
      <c r="V12" s="168">
        <f>Sales!V16</f>
        <v>819000</v>
      </c>
      <c r="W12" s="168">
        <f>Sales!W16</f>
        <v>819000</v>
      </c>
      <c r="X12" s="168">
        <f>Sales!X16</f>
        <v>819000</v>
      </c>
      <c r="Y12" s="168">
        <f>Sales!Y16</f>
        <v>819000</v>
      </c>
      <c r="Z12" s="168">
        <f>Sales!Z16</f>
        <v>819000</v>
      </c>
      <c r="AA12" s="168">
        <f>Sales!AA16</f>
        <v>819000</v>
      </c>
      <c r="AB12" s="168">
        <f>Sales!AB16</f>
        <v>819000</v>
      </c>
      <c r="AC12" s="168">
        <f>Sales!AC16</f>
        <v>819000</v>
      </c>
      <c r="AD12" s="168">
        <f>Sales!AD16</f>
        <v>819000</v>
      </c>
      <c r="AE12" s="169">
        <f>Sales!AE16</f>
        <v>819000</v>
      </c>
      <c r="AF12" s="170">
        <f>Sales!AF16</f>
        <v>819000</v>
      </c>
      <c r="AG12" s="168">
        <f>Sales!AG16</f>
        <v>819000</v>
      </c>
      <c r="AH12" s="168">
        <f>Sales!AH16</f>
        <v>819000</v>
      </c>
      <c r="AI12" s="168">
        <f>Sales!AI16</f>
        <v>819000</v>
      </c>
      <c r="AJ12" s="168">
        <f>Sales!AJ16</f>
        <v>819000</v>
      </c>
      <c r="AK12" s="168">
        <f>Sales!AK16</f>
        <v>819000</v>
      </c>
      <c r="AL12" s="168">
        <f>Sales!AL16</f>
        <v>819000</v>
      </c>
      <c r="AM12" s="168">
        <f>Sales!AM16</f>
        <v>819000</v>
      </c>
      <c r="AN12" s="168">
        <f>Sales!AN16</f>
        <v>819000</v>
      </c>
      <c r="AO12" s="168">
        <f>Sales!AO16</f>
        <v>819000</v>
      </c>
      <c r="AP12" s="168">
        <f>Sales!AP16</f>
        <v>819000</v>
      </c>
      <c r="AQ12" s="169">
        <f>Sales!AQ16</f>
        <v>819000</v>
      </c>
      <c r="AR12" s="170">
        <f>Sales!AR16</f>
        <v>819000</v>
      </c>
      <c r="AS12" s="168">
        <f>Sales!AS16</f>
        <v>819000</v>
      </c>
      <c r="AT12" s="168">
        <f>Sales!AT16</f>
        <v>819000</v>
      </c>
      <c r="AU12" s="168">
        <f>Sales!AU16</f>
        <v>819000</v>
      </c>
      <c r="AV12" s="168">
        <f>Sales!AV16</f>
        <v>819000</v>
      </c>
      <c r="AW12" s="168">
        <f>Sales!AW16</f>
        <v>819000</v>
      </c>
      <c r="AX12" s="168">
        <f>Sales!AX16</f>
        <v>819000</v>
      </c>
      <c r="AY12" s="168">
        <f>Sales!AY16</f>
        <v>819000</v>
      </c>
      <c r="AZ12" s="168">
        <f>Sales!AZ16</f>
        <v>819000</v>
      </c>
      <c r="BA12" s="168">
        <f>Sales!BA16</f>
        <v>819000</v>
      </c>
      <c r="BB12" s="168">
        <f>Sales!BB16</f>
        <v>819000</v>
      </c>
      <c r="BC12" s="169">
        <f>Sales!BC16</f>
        <v>819000</v>
      </c>
    </row>
    <row r="13" spans="1:55" s="58" customFormat="1" ht="16" thickTop="1" x14ac:dyDescent="0.2">
      <c r="A13" s="258" t="s">
        <v>62</v>
      </c>
      <c r="B13" s="259"/>
      <c r="C13" s="63">
        <f>C12/C7</f>
        <v>1.0890243902439025</v>
      </c>
      <c r="D13" s="63">
        <f t="shared" ref="D13:E13" si="0">D12/D7</f>
        <v>1.05</v>
      </c>
      <c r="E13" s="63">
        <f t="shared" si="0"/>
        <v>1.05</v>
      </c>
      <c r="F13" s="63">
        <f>F12/F7</f>
        <v>1.05</v>
      </c>
      <c r="H13" s="63"/>
      <c r="I13" s="63"/>
      <c r="J13" s="63" t="e">
        <f t="shared" ref="J13:L13" si="1">J12/J7</f>
        <v>#DIV/0!</v>
      </c>
      <c r="K13" s="63">
        <f t="shared" si="1"/>
        <v>1.0833333333333333</v>
      </c>
      <c r="L13" s="63">
        <f t="shared" si="1"/>
        <v>0.97499999999999998</v>
      </c>
      <c r="M13" s="63">
        <f t="shared" ref="M13:BC13" si="2">M12/M7</f>
        <v>0.97499999999999998</v>
      </c>
      <c r="N13" s="63">
        <f t="shared" si="2"/>
        <v>0.91</v>
      </c>
      <c r="O13" s="63">
        <f t="shared" si="2"/>
        <v>0.91</v>
      </c>
      <c r="P13" s="63">
        <f t="shared" si="2"/>
        <v>0.91</v>
      </c>
      <c r="Q13" s="63">
        <f t="shared" si="2"/>
        <v>0.91</v>
      </c>
      <c r="R13" s="63">
        <f t="shared" si="2"/>
        <v>0.91</v>
      </c>
      <c r="S13" s="80">
        <f t="shared" si="2"/>
        <v>0.91</v>
      </c>
      <c r="T13" s="81">
        <f t="shared" si="2"/>
        <v>0.91</v>
      </c>
      <c r="U13" s="63">
        <f t="shared" si="2"/>
        <v>0.91</v>
      </c>
      <c r="V13" s="63">
        <f t="shared" si="2"/>
        <v>0.91</v>
      </c>
      <c r="W13" s="63">
        <f t="shared" si="2"/>
        <v>0.91</v>
      </c>
      <c r="X13" s="63">
        <f t="shared" si="2"/>
        <v>0.91</v>
      </c>
      <c r="Y13" s="63">
        <f t="shared" si="2"/>
        <v>0.91</v>
      </c>
      <c r="Z13" s="63">
        <f t="shared" si="2"/>
        <v>0.91</v>
      </c>
      <c r="AA13" s="63">
        <f t="shared" si="2"/>
        <v>0.91</v>
      </c>
      <c r="AB13" s="63">
        <f t="shared" si="2"/>
        <v>0.91</v>
      </c>
      <c r="AC13" s="63">
        <f t="shared" si="2"/>
        <v>0.91</v>
      </c>
      <c r="AD13" s="63">
        <f t="shared" si="2"/>
        <v>0.91</v>
      </c>
      <c r="AE13" s="80">
        <f t="shared" si="2"/>
        <v>0.91</v>
      </c>
      <c r="AF13" s="81">
        <f t="shared" si="2"/>
        <v>0.91</v>
      </c>
      <c r="AG13" s="63">
        <f t="shared" si="2"/>
        <v>0.91</v>
      </c>
      <c r="AH13" s="63">
        <f t="shared" si="2"/>
        <v>0.91</v>
      </c>
      <c r="AI13" s="63">
        <f t="shared" si="2"/>
        <v>0.91</v>
      </c>
      <c r="AJ13" s="63">
        <f t="shared" si="2"/>
        <v>0.91</v>
      </c>
      <c r="AK13" s="63">
        <f t="shared" si="2"/>
        <v>0.91</v>
      </c>
      <c r="AL13" s="63">
        <f t="shared" si="2"/>
        <v>0.91</v>
      </c>
      <c r="AM13" s="63">
        <f t="shared" si="2"/>
        <v>0.91</v>
      </c>
      <c r="AN13" s="63">
        <f t="shared" si="2"/>
        <v>0.91</v>
      </c>
      <c r="AO13" s="63">
        <f t="shared" si="2"/>
        <v>0.91</v>
      </c>
      <c r="AP13" s="63">
        <f t="shared" si="2"/>
        <v>0.91</v>
      </c>
      <c r="AQ13" s="80">
        <f t="shared" si="2"/>
        <v>0.91</v>
      </c>
      <c r="AR13" s="81">
        <f t="shared" si="2"/>
        <v>0.91</v>
      </c>
      <c r="AS13" s="63">
        <f t="shared" si="2"/>
        <v>0.91</v>
      </c>
      <c r="AT13" s="63">
        <f t="shared" si="2"/>
        <v>0.91</v>
      </c>
      <c r="AU13" s="63">
        <f t="shared" si="2"/>
        <v>0.91</v>
      </c>
      <c r="AV13" s="63">
        <f t="shared" si="2"/>
        <v>0.91</v>
      </c>
      <c r="AW13" s="63">
        <f t="shared" si="2"/>
        <v>0.91</v>
      </c>
      <c r="AX13" s="63">
        <f t="shared" si="2"/>
        <v>0.91</v>
      </c>
      <c r="AY13" s="63">
        <f t="shared" si="2"/>
        <v>0.91</v>
      </c>
      <c r="AZ13" s="63">
        <f t="shared" si="2"/>
        <v>0.91</v>
      </c>
      <c r="BA13" s="63">
        <f t="shared" si="2"/>
        <v>0.91</v>
      </c>
      <c r="BB13" s="63">
        <f t="shared" si="2"/>
        <v>0.91</v>
      </c>
      <c r="BC13" s="80">
        <f t="shared" si="2"/>
        <v>0.91</v>
      </c>
    </row>
    <row r="14" spans="1:55" s="1" customFormat="1" ht="16" thickBot="1" x14ac:dyDescent="0.25">
      <c r="A14" s="7"/>
      <c r="B14" s="56"/>
      <c r="C14" s="149"/>
      <c r="D14" s="149"/>
      <c r="E14" s="149"/>
      <c r="F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</row>
    <row r="15" spans="1:55" s="1" customFormat="1" ht="17" thickTop="1" thickBot="1" x14ac:dyDescent="0.25">
      <c r="A15" s="245" t="s">
        <v>3</v>
      </c>
      <c r="B15" s="245"/>
      <c r="C15" s="149"/>
      <c r="D15" s="149"/>
      <c r="E15" s="149"/>
      <c r="F15" s="149"/>
      <c r="H15" s="138" t="s">
        <v>9</v>
      </c>
      <c r="I15" s="138" t="s">
        <v>12</v>
      </c>
      <c r="J15" s="138" t="s">
        <v>13</v>
      </c>
      <c r="K15" s="138" t="s">
        <v>14</v>
      </c>
      <c r="L15" s="138" t="s">
        <v>15</v>
      </c>
      <c r="M15" s="138" t="s">
        <v>16</v>
      </c>
      <c r="N15" s="138" t="s">
        <v>17</v>
      </c>
      <c r="O15" s="138" t="s">
        <v>18</v>
      </c>
      <c r="P15" s="138" t="s">
        <v>19</v>
      </c>
      <c r="Q15" s="138" t="s">
        <v>20</v>
      </c>
      <c r="R15" s="138" t="s">
        <v>21</v>
      </c>
      <c r="S15" s="158" t="s">
        <v>22</v>
      </c>
      <c r="T15" s="159" t="s">
        <v>10</v>
      </c>
      <c r="U15" s="138" t="s">
        <v>23</v>
      </c>
      <c r="V15" s="138" t="s">
        <v>24</v>
      </c>
      <c r="W15" s="138" t="s">
        <v>25</v>
      </c>
      <c r="X15" s="138" t="s">
        <v>26</v>
      </c>
      <c r="Y15" s="138" t="s">
        <v>27</v>
      </c>
      <c r="Z15" s="138" t="s">
        <v>28</v>
      </c>
      <c r="AA15" s="138" t="s">
        <v>29</v>
      </c>
      <c r="AB15" s="138" t="s">
        <v>30</v>
      </c>
      <c r="AC15" s="138" t="s">
        <v>31</v>
      </c>
      <c r="AD15" s="138" t="s">
        <v>32</v>
      </c>
      <c r="AE15" s="158" t="s">
        <v>33</v>
      </c>
      <c r="AF15" s="159" t="s">
        <v>11</v>
      </c>
      <c r="AG15" s="138" t="s">
        <v>34</v>
      </c>
      <c r="AH15" s="138" t="s">
        <v>35</v>
      </c>
      <c r="AI15" s="138" t="s">
        <v>36</v>
      </c>
      <c r="AJ15" s="138" t="s">
        <v>37</v>
      </c>
      <c r="AK15" s="138" t="s">
        <v>38</v>
      </c>
      <c r="AL15" s="138" t="s">
        <v>39</v>
      </c>
      <c r="AM15" s="138" t="s">
        <v>40</v>
      </c>
      <c r="AN15" s="138" t="s">
        <v>41</v>
      </c>
      <c r="AO15" s="138" t="s">
        <v>42</v>
      </c>
      <c r="AP15" s="138" t="s">
        <v>43</v>
      </c>
      <c r="AQ15" s="158" t="s">
        <v>44</v>
      </c>
      <c r="AR15" s="159" t="s">
        <v>46</v>
      </c>
      <c r="AS15" s="138" t="s">
        <v>45</v>
      </c>
      <c r="AT15" s="138" t="s">
        <v>47</v>
      </c>
      <c r="AU15" s="138" t="s">
        <v>48</v>
      </c>
      <c r="AV15" s="138" t="s">
        <v>49</v>
      </c>
      <c r="AW15" s="138" t="s">
        <v>50</v>
      </c>
      <c r="AX15" s="138" t="s">
        <v>51</v>
      </c>
      <c r="AY15" s="138" t="s">
        <v>52</v>
      </c>
      <c r="AZ15" s="138" t="s">
        <v>53</v>
      </c>
      <c r="BA15" s="138" t="s">
        <v>54</v>
      </c>
      <c r="BB15" s="138" t="s">
        <v>55</v>
      </c>
      <c r="BC15" s="158" t="s">
        <v>56</v>
      </c>
    </row>
    <row r="16" spans="1:55" s="19" customFormat="1" ht="16" thickTop="1" x14ac:dyDescent="0.2">
      <c r="A16" s="64">
        <v>1</v>
      </c>
      <c r="B16" s="65" t="str">
        <f>Opex!B4</f>
        <v>Аренда</v>
      </c>
      <c r="C16" s="172">
        <f>Opex!C4</f>
        <v>1170000</v>
      </c>
      <c r="D16" s="172">
        <f>Opex!D4</f>
        <v>1560000</v>
      </c>
      <c r="E16" s="172">
        <f>Opex!E4</f>
        <v>1560000</v>
      </c>
      <c r="F16" s="207">
        <f>Opex!F4</f>
        <v>1560000</v>
      </c>
      <c r="G16" s="16"/>
      <c r="H16" s="171">
        <f>Opex!H4</f>
        <v>0</v>
      </c>
      <c r="I16" s="172">
        <f>Opex!I4</f>
        <v>0</v>
      </c>
      <c r="J16" s="172">
        <f>Opex!J4</f>
        <v>0</v>
      </c>
      <c r="K16" s="172">
        <f>Opex!K4</f>
        <v>130000</v>
      </c>
      <c r="L16" s="172">
        <f>Opex!L4</f>
        <v>130000</v>
      </c>
      <c r="M16" s="172">
        <f>Opex!M4</f>
        <v>130000</v>
      </c>
      <c r="N16" s="172">
        <f>Opex!N4</f>
        <v>130000</v>
      </c>
      <c r="O16" s="172">
        <f>Opex!O4</f>
        <v>130000</v>
      </c>
      <c r="P16" s="172">
        <f>Opex!P4</f>
        <v>130000</v>
      </c>
      <c r="Q16" s="172">
        <f>Opex!Q4</f>
        <v>130000</v>
      </c>
      <c r="R16" s="172">
        <f>Opex!R4</f>
        <v>130000</v>
      </c>
      <c r="S16" s="173">
        <f>Opex!S4</f>
        <v>130000</v>
      </c>
      <c r="T16" s="174">
        <f>Opex!T4</f>
        <v>130000</v>
      </c>
      <c r="U16" s="172">
        <f>Opex!U4</f>
        <v>130000</v>
      </c>
      <c r="V16" s="172">
        <f>Opex!V4</f>
        <v>130000</v>
      </c>
      <c r="W16" s="172">
        <f>Opex!W4</f>
        <v>130000</v>
      </c>
      <c r="X16" s="172">
        <f>Opex!X4</f>
        <v>130000</v>
      </c>
      <c r="Y16" s="172">
        <f>Opex!Y4</f>
        <v>130000</v>
      </c>
      <c r="Z16" s="172">
        <f>Opex!Z4</f>
        <v>130000</v>
      </c>
      <c r="AA16" s="172">
        <f>Opex!AA4</f>
        <v>130000</v>
      </c>
      <c r="AB16" s="172">
        <f>Opex!AB4</f>
        <v>130000</v>
      </c>
      <c r="AC16" s="172">
        <f>Opex!AC4</f>
        <v>130000</v>
      </c>
      <c r="AD16" s="172">
        <f>Opex!AD4</f>
        <v>130000</v>
      </c>
      <c r="AE16" s="173">
        <f>Opex!AE4</f>
        <v>130000</v>
      </c>
      <c r="AF16" s="174">
        <f>Opex!AF4</f>
        <v>130000</v>
      </c>
      <c r="AG16" s="172">
        <f>Opex!AG4</f>
        <v>130000</v>
      </c>
      <c r="AH16" s="172">
        <f>Opex!AH4</f>
        <v>130000</v>
      </c>
      <c r="AI16" s="172">
        <f>Opex!AI4</f>
        <v>130000</v>
      </c>
      <c r="AJ16" s="172">
        <f>Opex!AJ4</f>
        <v>130000</v>
      </c>
      <c r="AK16" s="172">
        <f>Opex!AK4</f>
        <v>130000</v>
      </c>
      <c r="AL16" s="172">
        <f>Opex!AL4</f>
        <v>130000</v>
      </c>
      <c r="AM16" s="172">
        <f>Opex!AM4</f>
        <v>130000</v>
      </c>
      <c r="AN16" s="172">
        <f>Opex!AN4</f>
        <v>130000</v>
      </c>
      <c r="AO16" s="172">
        <f>Opex!AO4</f>
        <v>130000</v>
      </c>
      <c r="AP16" s="172">
        <f>Opex!AP4</f>
        <v>130000</v>
      </c>
      <c r="AQ16" s="173">
        <f>Opex!AQ4</f>
        <v>130000</v>
      </c>
      <c r="AR16" s="174">
        <f>Opex!AR4</f>
        <v>130000</v>
      </c>
      <c r="AS16" s="172">
        <f>Opex!AS4</f>
        <v>130000</v>
      </c>
      <c r="AT16" s="172">
        <f>Opex!AT4</f>
        <v>130000</v>
      </c>
      <c r="AU16" s="172">
        <f>Opex!AU4</f>
        <v>130000</v>
      </c>
      <c r="AV16" s="172">
        <f>Opex!AV4</f>
        <v>130000</v>
      </c>
      <c r="AW16" s="172">
        <f>Opex!AW4</f>
        <v>130000</v>
      </c>
      <c r="AX16" s="172">
        <f>Opex!AX4</f>
        <v>130000</v>
      </c>
      <c r="AY16" s="172">
        <f>Opex!AY4</f>
        <v>130000</v>
      </c>
      <c r="AZ16" s="172">
        <f>Opex!AZ4</f>
        <v>130000</v>
      </c>
      <c r="BA16" s="172">
        <f>Opex!BA4</f>
        <v>130000</v>
      </c>
      <c r="BB16" s="172">
        <f>Opex!BB4</f>
        <v>130000</v>
      </c>
      <c r="BC16" s="173">
        <f>Opex!BC4</f>
        <v>130000</v>
      </c>
    </row>
    <row r="17" spans="1:55" s="19" customFormat="1" x14ac:dyDescent="0.2">
      <c r="A17" s="66">
        <v>2</v>
      </c>
      <c r="B17" s="67" t="str">
        <f>Opex!B5</f>
        <v>Зарплата</v>
      </c>
      <c r="C17" s="176">
        <f>Opex!C5</f>
        <v>2430000</v>
      </c>
      <c r="D17" s="176">
        <f>Opex!D5</f>
        <v>3240000</v>
      </c>
      <c r="E17" s="176">
        <f>Opex!E5</f>
        <v>3240000</v>
      </c>
      <c r="F17" s="208">
        <f>Opex!F5</f>
        <v>3240000</v>
      </c>
      <c r="G17" s="16"/>
      <c r="H17" s="175">
        <f>Opex!H5</f>
        <v>0</v>
      </c>
      <c r="I17" s="176">
        <f>Opex!I5</f>
        <v>0</v>
      </c>
      <c r="J17" s="176">
        <f>Opex!J5</f>
        <v>0</v>
      </c>
      <c r="K17" s="176">
        <f>Opex!K5</f>
        <v>270000</v>
      </c>
      <c r="L17" s="176">
        <f>Opex!L5</f>
        <v>270000</v>
      </c>
      <c r="M17" s="176">
        <f>Opex!M5</f>
        <v>270000</v>
      </c>
      <c r="N17" s="176">
        <f>Opex!N5</f>
        <v>270000</v>
      </c>
      <c r="O17" s="176">
        <f>Opex!O5</f>
        <v>270000</v>
      </c>
      <c r="P17" s="176">
        <f>Opex!P5</f>
        <v>270000</v>
      </c>
      <c r="Q17" s="176">
        <f>Opex!Q5</f>
        <v>270000</v>
      </c>
      <c r="R17" s="176">
        <f>Opex!R5</f>
        <v>270000</v>
      </c>
      <c r="S17" s="177">
        <f>Opex!S5</f>
        <v>270000</v>
      </c>
      <c r="T17" s="178">
        <f>Opex!T5</f>
        <v>270000</v>
      </c>
      <c r="U17" s="176">
        <f>Opex!U5</f>
        <v>270000</v>
      </c>
      <c r="V17" s="176">
        <f>Opex!V5</f>
        <v>270000</v>
      </c>
      <c r="W17" s="176">
        <f>Opex!W5</f>
        <v>270000</v>
      </c>
      <c r="X17" s="176">
        <f>Opex!X5</f>
        <v>270000</v>
      </c>
      <c r="Y17" s="176">
        <f>Opex!Y5</f>
        <v>270000</v>
      </c>
      <c r="Z17" s="176">
        <f>Opex!Z5</f>
        <v>270000</v>
      </c>
      <c r="AA17" s="176">
        <f>Opex!AA5</f>
        <v>270000</v>
      </c>
      <c r="AB17" s="176">
        <f>Opex!AB5</f>
        <v>270000</v>
      </c>
      <c r="AC17" s="176">
        <f>Opex!AC5</f>
        <v>270000</v>
      </c>
      <c r="AD17" s="176">
        <f>Opex!AD5</f>
        <v>270000</v>
      </c>
      <c r="AE17" s="177">
        <f>Opex!AE5</f>
        <v>270000</v>
      </c>
      <c r="AF17" s="178">
        <f>Opex!AF5</f>
        <v>270000</v>
      </c>
      <c r="AG17" s="176">
        <f>Opex!AG5</f>
        <v>270000</v>
      </c>
      <c r="AH17" s="176">
        <f>Opex!AH5</f>
        <v>270000</v>
      </c>
      <c r="AI17" s="176">
        <f>Opex!AI5</f>
        <v>270000</v>
      </c>
      <c r="AJ17" s="176">
        <f>Opex!AJ5</f>
        <v>270000</v>
      </c>
      <c r="AK17" s="176">
        <f>Opex!AK5</f>
        <v>270000</v>
      </c>
      <c r="AL17" s="176">
        <f>Opex!AL5</f>
        <v>270000</v>
      </c>
      <c r="AM17" s="176">
        <f>Opex!AM5</f>
        <v>270000</v>
      </c>
      <c r="AN17" s="176">
        <f>Opex!AN5</f>
        <v>270000</v>
      </c>
      <c r="AO17" s="176">
        <f>Opex!AO5</f>
        <v>270000</v>
      </c>
      <c r="AP17" s="176">
        <f>Opex!AP5</f>
        <v>270000</v>
      </c>
      <c r="AQ17" s="177">
        <f>Opex!AQ5</f>
        <v>270000</v>
      </c>
      <c r="AR17" s="178">
        <f>Opex!AR5</f>
        <v>270000</v>
      </c>
      <c r="AS17" s="176">
        <f>Opex!AS5</f>
        <v>270000</v>
      </c>
      <c r="AT17" s="176">
        <f>Opex!AT5</f>
        <v>270000</v>
      </c>
      <c r="AU17" s="176">
        <f>Opex!AU5</f>
        <v>270000</v>
      </c>
      <c r="AV17" s="176">
        <f>Opex!AV5</f>
        <v>270000</v>
      </c>
      <c r="AW17" s="176">
        <f>Opex!AW5</f>
        <v>270000</v>
      </c>
      <c r="AX17" s="176">
        <f>Opex!AX5</f>
        <v>270000</v>
      </c>
      <c r="AY17" s="176">
        <f>Opex!AY5</f>
        <v>270000</v>
      </c>
      <c r="AZ17" s="176">
        <f>Opex!AZ5</f>
        <v>270000</v>
      </c>
      <c r="BA17" s="176">
        <f>Opex!BA5</f>
        <v>270000</v>
      </c>
      <c r="BB17" s="176">
        <f>Opex!BB5</f>
        <v>270000</v>
      </c>
      <c r="BC17" s="177">
        <f>Opex!BC5</f>
        <v>270000</v>
      </c>
    </row>
    <row r="18" spans="1:55" s="19" customFormat="1" x14ac:dyDescent="0.2">
      <c r="A18" s="66">
        <v>3</v>
      </c>
      <c r="B18" s="67" t="str">
        <f>Opex!B6</f>
        <v>Аренда оборудования</v>
      </c>
      <c r="C18" s="176">
        <f>Opex!C6</f>
        <v>90000</v>
      </c>
      <c r="D18" s="176">
        <f>Opex!D6</f>
        <v>120000</v>
      </c>
      <c r="E18" s="176">
        <f>Opex!E6</f>
        <v>120000</v>
      </c>
      <c r="F18" s="208">
        <f>Opex!F6</f>
        <v>120000</v>
      </c>
      <c r="G18" s="16"/>
      <c r="H18" s="175">
        <f>Opex!H6</f>
        <v>0</v>
      </c>
      <c r="I18" s="176">
        <f>Opex!I6</f>
        <v>0</v>
      </c>
      <c r="J18" s="176">
        <f>Opex!J6</f>
        <v>0</v>
      </c>
      <c r="K18" s="176">
        <f>Opex!K6</f>
        <v>10000</v>
      </c>
      <c r="L18" s="176">
        <f>Opex!L6</f>
        <v>10000</v>
      </c>
      <c r="M18" s="176">
        <f>Opex!M6</f>
        <v>10000</v>
      </c>
      <c r="N18" s="176">
        <f>Opex!N6</f>
        <v>10000</v>
      </c>
      <c r="O18" s="176">
        <f>Opex!O6</f>
        <v>10000</v>
      </c>
      <c r="P18" s="176">
        <f>Opex!P6</f>
        <v>10000</v>
      </c>
      <c r="Q18" s="176">
        <f>Opex!Q6</f>
        <v>10000</v>
      </c>
      <c r="R18" s="176">
        <f>Opex!R6</f>
        <v>10000</v>
      </c>
      <c r="S18" s="177">
        <f>Opex!S6</f>
        <v>10000</v>
      </c>
      <c r="T18" s="178">
        <f>Opex!T6</f>
        <v>10000</v>
      </c>
      <c r="U18" s="176">
        <f>Opex!U6</f>
        <v>10000</v>
      </c>
      <c r="V18" s="176">
        <f>Opex!V6</f>
        <v>10000</v>
      </c>
      <c r="W18" s="176">
        <f>Opex!W6</f>
        <v>10000</v>
      </c>
      <c r="X18" s="176">
        <f>Opex!X6</f>
        <v>10000</v>
      </c>
      <c r="Y18" s="176">
        <f>Opex!Y6</f>
        <v>10000</v>
      </c>
      <c r="Z18" s="176">
        <f>Opex!Z6</f>
        <v>10000</v>
      </c>
      <c r="AA18" s="176">
        <f>Opex!AA6</f>
        <v>10000</v>
      </c>
      <c r="AB18" s="176">
        <f>Opex!AB6</f>
        <v>10000</v>
      </c>
      <c r="AC18" s="176">
        <f>Opex!AC6</f>
        <v>10000</v>
      </c>
      <c r="AD18" s="176">
        <f>Opex!AD6</f>
        <v>10000</v>
      </c>
      <c r="AE18" s="177">
        <f>Opex!AE6</f>
        <v>10000</v>
      </c>
      <c r="AF18" s="178">
        <f>Opex!AF6</f>
        <v>10000</v>
      </c>
      <c r="AG18" s="176">
        <f>Opex!AG6</f>
        <v>10000</v>
      </c>
      <c r="AH18" s="176">
        <f>Opex!AH6</f>
        <v>10000</v>
      </c>
      <c r="AI18" s="176">
        <f>Opex!AI6</f>
        <v>10000</v>
      </c>
      <c r="AJ18" s="176">
        <f>Opex!AJ6</f>
        <v>10000</v>
      </c>
      <c r="AK18" s="176">
        <f>Opex!AK6</f>
        <v>10000</v>
      </c>
      <c r="AL18" s="176">
        <f>Opex!AL6</f>
        <v>10000</v>
      </c>
      <c r="AM18" s="176">
        <f>Opex!AM6</f>
        <v>10000</v>
      </c>
      <c r="AN18" s="176">
        <f>Opex!AN6</f>
        <v>10000</v>
      </c>
      <c r="AO18" s="176">
        <f>Opex!AO6</f>
        <v>10000</v>
      </c>
      <c r="AP18" s="176">
        <f>Opex!AP6</f>
        <v>10000</v>
      </c>
      <c r="AQ18" s="177">
        <f>Opex!AQ6</f>
        <v>10000</v>
      </c>
      <c r="AR18" s="178">
        <f>Opex!AR6</f>
        <v>10000</v>
      </c>
      <c r="AS18" s="176">
        <f>Opex!AS6</f>
        <v>10000</v>
      </c>
      <c r="AT18" s="176">
        <f>Opex!AT6</f>
        <v>10000</v>
      </c>
      <c r="AU18" s="176">
        <f>Opex!AU6</f>
        <v>10000</v>
      </c>
      <c r="AV18" s="176">
        <f>Opex!AV6</f>
        <v>10000</v>
      </c>
      <c r="AW18" s="176">
        <f>Opex!AW6</f>
        <v>10000</v>
      </c>
      <c r="AX18" s="176">
        <f>Opex!AX6</f>
        <v>10000</v>
      </c>
      <c r="AY18" s="176">
        <f>Opex!AY6</f>
        <v>10000</v>
      </c>
      <c r="AZ18" s="176">
        <f>Opex!AZ6</f>
        <v>10000</v>
      </c>
      <c r="BA18" s="176">
        <f>Opex!BA6</f>
        <v>10000</v>
      </c>
      <c r="BB18" s="176">
        <f>Opex!BB6</f>
        <v>10000</v>
      </c>
      <c r="BC18" s="177">
        <f>Opex!BC6</f>
        <v>10000</v>
      </c>
    </row>
    <row r="19" spans="1:55" s="19" customFormat="1" x14ac:dyDescent="0.2">
      <c r="A19" s="66">
        <v>4</v>
      </c>
      <c r="B19" s="67" t="str">
        <f>Opex!B7</f>
        <v>Коммунальные платежи</v>
      </c>
      <c r="C19" s="176">
        <f>Opex!C7</f>
        <v>90000</v>
      </c>
      <c r="D19" s="176">
        <f>Opex!D7</f>
        <v>120000</v>
      </c>
      <c r="E19" s="176">
        <f>Opex!E7</f>
        <v>120000</v>
      </c>
      <c r="F19" s="208">
        <f>Opex!F7</f>
        <v>120000</v>
      </c>
      <c r="G19" s="16"/>
      <c r="H19" s="175">
        <f>Opex!H7</f>
        <v>0</v>
      </c>
      <c r="I19" s="176">
        <f>Opex!I7</f>
        <v>0</v>
      </c>
      <c r="J19" s="176">
        <f>Opex!J7</f>
        <v>0</v>
      </c>
      <c r="K19" s="176">
        <f>Opex!K7</f>
        <v>10000</v>
      </c>
      <c r="L19" s="176">
        <f>Opex!L7</f>
        <v>10000</v>
      </c>
      <c r="M19" s="176">
        <f>Opex!M7</f>
        <v>10000</v>
      </c>
      <c r="N19" s="176">
        <f>Opex!N7</f>
        <v>10000</v>
      </c>
      <c r="O19" s="176">
        <f>Opex!O7</f>
        <v>10000</v>
      </c>
      <c r="P19" s="176">
        <f>Opex!P7</f>
        <v>10000</v>
      </c>
      <c r="Q19" s="176">
        <f>Opex!Q7</f>
        <v>10000</v>
      </c>
      <c r="R19" s="176">
        <f>Opex!R7</f>
        <v>10000</v>
      </c>
      <c r="S19" s="177">
        <f>Opex!S7</f>
        <v>10000</v>
      </c>
      <c r="T19" s="178">
        <f>Opex!T7</f>
        <v>10000</v>
      </c>
      <c r="U19" s="176">
        <f>Opex!U7</f>
        <v>10000</v>
      </c>
      <c r="V19" s="176">
        <f>Opex!V7</f>
        <v>10000</v>
      </c>
      <c r="W19" s="176">
        <f>Opex!W7</f>
        <v>10000</v>
      </c>
      <c r="X19" s="176">
        <f>Opex!X7</f>
        <v>10000</v>
      </c>
      <c r="Y19" s="176">
        <f>Opex!Y7</f>
        <v>10000</v>
      </c>
      <c r="Z19" s="176">
        <f>Opex!Z7</f>
        <v>10000</v>
      </c>
      <c r="AA19" s="176">
        <f>Opex!AA7</f>
        <v>10000</v>
      </c>
      <c r="AB19" s="176">
        <f>Opex!AB7</f>
        <v>10000</v>
      </c>
      <c r="AC19" s="176">
        <f>Opex!AC7</f>
        <v>10000</v>
      </c>
      <c r="AD19" s="176">
        <f>Opex!AD7</f>
        <v>10000</v>
      </c>
      <c r="AE19" s="177">
        <f>Opex!AE7</f>
        <v>10000</v>
      </c>
      <c r="AF19" s="178">
        <f>Opex!AF7</f>
        <v>10000</v>
      </c>
      <c r="AG19" s="176">
        <f>Opex!AG7</f>
        <v>10000</v>
      </c>
      <c r="AH19" s="176">
        <f>Opex!AH7</f>
        <v>10000</v>
      </c>
      <c r="AI19" s="176">
        <f>Opex!AI7</f>
        <v>10000</v>
      </c>
      <c r="AJ19" s="176">
        <f>Opex!AJ7</f>
        <v>10000</v>
      </c>
      <c r="AK19" s="176">
        <f>Opex!AK7</f>
        <v>10000</v>
      </c>
      <c r="AL19" s="176">
        <f>Opex!AL7</f>
        <v>10000</v>
      </c>
      <c r="AM19" s="176">
        <f>Opex!AM7</f>
        <v>10000</v>
      </c>
      <c r="AN19" s="176">
        <f>Opex!AN7</f>
        <v>10000</v>
      </c>
      <c r="AO19" s="176">
        <f>Opex!AO7</f>
        <v>10000</v>
      </c>
      <c r="AP19" s="176">
        <f>Opex!AP7</f>
        <v>10000</v>
      </c>
      <c r="AQ19" s="177">
        <f>Opex!AQ7</f>
        <v>10000</v>
      </c>
      <c r="AR19" s="178">
        <f>Opex!AR7</f>
        <v>10000</v>
      </c>
      <c r="AS19" s="176">
        <f>Opex!AS7</f>
        <v>10000</v>
      </c>
      <c r="AT19" s="176">
        <f>Opex!AT7</f>
        <v>10000</v>
      </c>
      <c r="AU19" s="176">
        <f>Opex!AU7</f>
        <v>10000</v>
      </c>
      <c r="AV19" s="176">
        <f>Opex!AV7</f>
        <v>10000</v>
      </c>
      <c r="AW19" s="176">
        <f>Opex!AW7</f>
        <v>10000</v>
      </c>
      <c r="AX19" s="176">
        <f>Opex!AX7</f>
        <v>10000</v>
      </c>
      <c r="AY19" s="176">
        <f>Opex!AY7</f>
        <v>10000</v>
      </c>
      <c r="AZ19" s="176">
        <f>Opex!AZ7</f>
        <v>10000</v>
      </c>
      <c r="BA19" s="176">
        <f>Opex!BA7</f>
        <v>10000</v>
      </c>
      <c r="BB19" s="176">
        <f>Opex!BB7</f>
        <v>10000</v>
      </c>
      <c r="BC19" s="177">
        <f>Opex!BC7</f>
        <v>10000</v>
      </c>
    </row>
    <row r="20" spans="1:55" s="19" customFormat="1" x14ac:dyDescent="0.2">
      <c r="A20" s="66">
        <v>5</v>
      </c>
      <c r="B20" s="67" t="str">
        <f>Opex!B8</f>
        <v>Вывоз мусора, интернет, обсл. Кассы, и тд.</v>
      </c>
      <c r="C20" s="176">
        <f>Opex!C8</f>
        <v>90000</v>
      </c>
      <c r="D20" s="176">
        <f>Opex!D8</f>
        <v>120000</v>
      </c>
      <c r="E20" s="176">
        <f>Opex!E8</f>
        <v>120000</v>
      </c>
      <c r="F20" s="208">
        <f>Opex!F8</f>
        <v>120000</v>
      </c>
      <c r="G20" s="16"/>
      <c r="H20" s="175">
        <f>Opex!H8</f>
        <v>0</v>
      </c>
      <c r="I20" s="176">
        <f>Opex!I8</f>
        <v>0</v>
      </c>
      <c r="J20" s="176">
        <f>Opex!J8</f>
        <v>0</v>
      </c>
      <c r="K20" s="176">
        <f>Opex!K8</f>
        <v>10000</v>
      </c>
      <c r="L20" s="176">
        <f>Opex!L8</f>
        <v>10000</v>
      </c>
      <c r="M20" s="176">
        <f>Opex!M8</f>
        <v>10000</v>
      </c>
      <c r="N20" s="176">
        <f>Opex!N8</f>
        <v>10000</v>
      </c>
      <c r="O20" s="176">
        <f>Opex!O8</f>
        <v>10000</v>
      </c>
      <c r="P20" s="176">
        <f>Opex!P8</f>
        <v>10000</v>
      </c>
      <c r="Q20" s="176">
        <f>Opex!Q8</f>
        <v>10000</v>
      </c>
      <c r="R20" s="176">
        <f>Opex!R8</f>
        <v>10000</v>
      </c>
      <c r="S20" s="177">
        <f>Opex!S8</f>
        <v>10000</v>
      </c>
      <c r="T20" s="178">
        <f>Opex!T8</f>
        <v>10000</v>
      </c>
      <c r="U20" s="176">
        <f>Opex!U8</f>
        <v>10000</v>
      </c>
      <c r="V20" s="176">
        <f>Opex!V8</f>
        <v>10000</v>
      </c>
      <c r="W20" s="176">
        <f>Opex!W8</f>
        <v>10000</v>
      </c>
      <c r="X20" s="176">
        <f>Opex!X8</f>
        <v>10000</v>
      </c>
      <c r="Y20" s="176">
        <f>Opex!Y8</f>
        <v>10000</v>
      </c>
      <c r="Z20" s="176">
        <f>Opex!Z8</f>
        <v>10000</v>
      </c>
      <c r="AA20" s="176">
        <f>Opex!AA8</f>
        <v>10000</v>
      </c>
      <c r="AB20" s="176">
        <f>Opex!AB8</f>
        <v>10000</v>
      </c>
      <c r="AC20" s="176">
        <f>Opex!AC8</f>
        <v>10000</v>
      </c>
      <c r="AD20" s="176">
        <f>Opex!AD8</f>
        <v>10000</v>
      </c>
      <c r="AE20" s="177">
        <f>Opex!AE8</f>
        <v>10000</v>
      </c>
      <c r="AF20" s="178">
        <f>Opex!AF8</f>
        <v>10000</v>
      </c>
      <c r="AG20" s="176">
        <f>Opex!AG8</f>
        <v>10000</v>
      </c>
      <c r="AH20" s="176">
        <f>Opex!AH8</f>
        <v>10000</v>
      </c>
      <c r="AI20" s="176">
        <f>Opex!AI8</f>
        <v>10000</v>
      </c>
      <c r="AJ20" s="176">
        <f>Opex!AJ8</f>
        <v>10000</v>
      </c>
      <c r="AK20" s="176">
        <f>Opex!AK8</f>
        <v>10000</v>
      </c>
      <c r="AL20" s="176">
        <f>Opex!AL8</f>
        <v>10000</v>
      </c>
      <c r="AM20" s="176">
        <f>Opex!AM8</f>
        <v>10000</v>
      </c>
      <c r="AN20" s="176">
        <f>Opex!AN8</f>
        <v>10000</v>
      </c>
      <c r="AO20" s="176">
        <f>Opex!AO8</f>
        <v>10000</v>
      </c>
      <c r="AP20" s="176">
        <f>Opex!AP8</f>
        <v>10000</v>
      </c>
      <c r="AQ20" s="177">
        <f>Opex!AQ8</f>
        <v>10000</v>
      </c>
      <c r="AR20" s="178">
        <f>Opex!AR8</f>
        <v>10000</v>
      </c>
      <c r="AS20" s="176">
        <f>Opex!AS8</f>
        <v>10000</v>
      </c>
      <c r="AT20" s="176">
        <f>Opex!AT8</f>
        <v>10000</v>
      </c>
      <c r="AU20" s="176">
        <f>Opex!AU8</f>
        <v>10000</v>
      </c>
      <c r="AV20" s="176">
        <f>Opex!AV8</f>
        <v>10000</v>
      </c>
      <c r="AW20" s="176">
        <f>Opex!AW8</f>
        <v>10000</v>
      </c>
      <c r="AX20" s="176">
        <f>Opex!AX8</f>
        <v>10000</v>
      </c>
      <c r="AY20" s="176">
        <f>Opex!AY8</f>
        <v>10000</v>
      </c>
      <c r="AZ20" s="176">
        <f>Opex!AZ8</f>
        <v>10000</v>
      </c>
      <c r="BA20" s="176">
        <f>Opex!BA8</f>
        <v>10000</v>
      </c>
      <c r="BB20" s="176">
        <f>Opex!BB8</f>
        <v>10000</v>
      </c>
      <c r="BC20" s="177">
        <f>Opex!BC8</f>
        <v>10000</v>
      </c>
    </row>
    <row r="21" spans="1:55" s="19" customFormat="1" x14ac:dyDescent="0.2">
      <c r="A21" s="66">
        <v>6</v>
      </c>
      <c r="B21" s="67" t="str">
        <f>Opex!B10</f>
        <v>Непредвиденные</v>
      </c>
      <c r="C21" s="176">
        <f>Opex!C10</f>
        <v>90000</v>
      </c>
      <c r="D21" s="176">
        <f>Opex!D10</f>
        <v>120000</v>
      </c>
      <c r="E21" s="176">
        <f>Opex!E10</f>
        <v>120000</v>
      </c>
      <c r="F21" s="208">
        <f>Opex!F10</f>
        <v>120000</v>
      </c>
      <c r="G21" s="16"/>
      <c r="H21" s="175">
        <f>Opex!H10</f>
        <v>0</v>
      </c>
      <c r="I21" s="176">
        <f>Opex!I10</f>
        <v>0</v>
      </c>
      <c r="J21" s="176">
        <f>Opex!J10</f>
        <v>0</v>
      </c>
      <c r="K21" s="176">
        <f>Opex!K10</f>
        <v>10000</v>
      </c>
      <c r="L21" s="176">
        <f>Opex!L10</f>
        <v>10000</v>
      </c>
      <c r="M21" s="176">
        <f>Opex!M10</f>
        <v>10000</v>
      </c>
      <c r="N21" s="176">
        <f>Opex!N10</f>
        <v>10000</v>
      </c>
      <c r="O21" s="176">
        <f>Opex!O10</f>
        <v>10000</v>
      </c>
      <c r="P21" s="176">
        <f>Opex!P10</f>
        <v>10000</v>
      </c>
      <c r="Q21" s="176">
        <f>Opex!Q10</f>
        <v>10000</v>
      </c>
      <c r="R21" s="176">
        <f>Opex!R10</f>
        <v>10000</v>
      </c>
      <c r="S21" s="177">
        <f>Opex!S10</f>
        <v>10000</v>
      </c>
      <c r="T21" s="178">
        <f>Opex!T10</f>
        <v>10000</v>
      </c>
      <c r="U21" s="176">
        <f>Opex!U10</f>
        <v>10000</v>
      </c>
      <c r="V21" s="179">
        <f>Opex!V10</f>
        <v>10000</v>
      </c>
      <c r="W21" s="176">
        <f>Opex!W10</f>
        <v>10000</v>
      </c>
      <c r="X21" s="176">
        <f>Opex!X10</f>
        <v>10000</v>
      </c>
      <c r="Y21" s="176">
        <f>Opex!Y10</f>
        <v>10000</v>
      </c>
      <c r="Z21" s="176">
        <f>Opex!Z10</f>
        <v>10000</v>
      </c>
      <c r="AA21" s="176">
        <f>Opex!AA10</f>
        <v>10000</v>
      </c>
      <c r="AB21" s="176">
        <f>Opex!AB10</f>
        <v>10000</v>
      </c>
      <c r="AC21" s="176">
        <f>Opex!AC10</f>
        <v>10000</v>
      </c>
      <c r="AD21" s="176">
        <f>Opex!AD10</f>
        <v>10000</v>
      </c>
      <c r="AE21" s="177">
        <f>Opex!AE10</f>
        <v>10000</v>
      </c>
      <c r="AF21" s="178">
        <f>Opex!AF10</f>
        <v>10000</v>
      </c>
      <c r="AG21" s="176">
        <f>Opex!AG10</f>
        <v>10000</v>
      </c>
      <c r="AH21" s="176">
        <f>Opex!AH10</f>
        <v>10000</v>
      </c>
      <c r="AI21" s="176">
        <f>Opex!AI10</f>
        <v>10000</v>
      </c>
      <c r="AJ21" s="176">
        <f>Opex!AJ10</f>
        <v>10000</v>
      </c>
      <c r="AK21" s="176">
        <f>Opex!AK10</f>
        <v>10000</v>
      </c>
      <c r="AL21" s="176">
        <f>Opex!AL10</f>
        <v>10000</v>
      </c>
      <c r="AM21" s="176">
        <f>Opex!AM10</f>
        <v>10000</v>
      </c>
      <c r="AN21" s="176">
        <f>Opex!AN10</f>
        <v>10000</v>
      </c>
      <c r="AO21" s="176">
        <f>Opex!AO10</f>
        <v>10000</v>
      </c>
      <c r="AP21" s="176">
        <f>Opex!AP10</f>
        <v>10000</v>
      </c>
      <c r="AQ21" s="177">
        <f>Opex!AQ10</f>
        <v>10000</v>
      </c>
      <c r="AR21" s="178">
        <f>Opex!AR10</f>
        <v>10000</v>
      </c>
      <c r="AS21" s="176">
        <f>Opex!AS10</f>
        <v>10000</v>
      </c>
      <c r="AT21" s="176">
        <f>Opex!AT10</f>
        <v>10000</v>
      </c>
      <c r="AU21" s="176">
        <f>Opex!AU10</f>
        <v>10000</v>
      </c>
      <c r="AV21" s="176">
        <f>Opex!AV10</f>
        <v>10000</v>
      </c>
      <c r="AW21" s="176">
        <f>Opex!AW10</f>
        <v>10000</v>
      </c>
      <c r="AX21" s="176">
        <f>Opex!AX10</f>
        <v>10000</v>
      </c>
      <c r="AY21" s="176">
        <f>Opex!AY10</f>
        <v>10000</v>
      </c>
      <c r="AZ21" s="176">
        <f>Opex!AZ10</f>
        <v>10000</v>
      </c>
      <c r="BA21" s="176">
        <f>Opex!BA10</f>
        <v>10000</v>
      </c>
      <c r="BB21" s="176">
        <f>Opex!BB10</f>
        <v>10000</v>
      </c>
      <c r="BC21" s="177">
        <f>Opex!BC10</f>
        <v>10000</v>
      </c>
    </row>
    <row r="22" spans="1:55" s="1" customFormat="1" x14ac:dyDescent="0.2">
      <c r="A22" s="60"/>
      <c r="B22" s="61"/>
      <c r="C22" s="165"/>
      <c r="D22" s="165"/>
      <c r="E22" s="165"/>
      <c r="F22" s="206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</row>
    <row r="23" spans="1:55" s="2" customFormat="1" ht="17" thickBot="1" x14ac:dyDescent="0.25">
      <c r="A23" s="246" t="s">
        <v>63</v>
      </c>
      <c r="B23" s="247"/>
      <c r="C23" s="209">
        <f>Opex!C11</f>
        <v>4050000</v>
      </c>
      <c r="D23" s="209">
        <f>Opex!D11</f>
        <v>5400000</v>
      </c>
      <c r="E23" s="209">
        <f>Opex!E11</f>
        <v>5400000</v>
      </c>
      <c r="F23" s="210">
        <f>Opex!F11</f>
        <v>5400000</v>
      </c>
      <c r="G23" s="3"/>
      <c r="H23" s="180">
        <f>Opex!H11</f>
        <v>0</v>
      </c>
      <c r="I23" s="181">
        <f>Opex!I11</f>
        <v>0</v>
      </c>
      <c r="J23" s="181">
        <f>Opex!J11</f>
        <v>0</v>
      </c>
      <c r="K23" s="181">
        <f>Opex!K11</f>
        <v>450000</v>
      </c>
      <c r="L23" s="181">
        <f>Opex!L11</f>
        <v>450000</v>
      </c>
      <c r="M23" s="181">
        <f>Opex!M11</f>
        <v>450000</v>
      </c>
      <c r="N23" s="181">
        <f>Opex!N11</f>
        <v>450000</v>
      </c>
      <c r="O23" s="181">
        <f>Opex!O11</f>
        <v>450000</v>
      </c>
      <c r="P23" s="181">
        <f>Opex!P11</f>
        <v>450000</v>
      </c>
      <c r="Q23" s="181">
        <f>Opex!Q11</f>
        <v>450000</v>
      </c>
      <c r="R23" s="181">
        <f>Opex!R11</f>
        <v>450000</v>
      </c>
      <c r="S23" s="182">
        <f>Opex!S11</f>
        <v>450000</v>
      </c>
      <c r="T23" s="183">
        <f>Opex!T11</f>
        <v>450000</v>
      </c>
      <c r="U23" s="181">
        <f>Opex!U11</f>
        <v>450000</v>
      </c>
      <c r="V23" s="181">
        <f>Opex!V11</f>
        <v>450000</v>
      </c>
      <c r="W23" s="181">
        <f>Opex!W11</f>
        <v>450000</v>
      </c>
      <c r="X23" s="181">
        <f>Opex!X11</f>
        <v>450000</v>
      </c>
      <c r="Y23" s="181">
        <f>Opex!Y11</f>
        <v>450000</v>
      </c>
      <c r="Z23" s="181">
        <f>Opex!Z11</f>
        <v>450000</v>
      </c>
      <c r="AA23" s="181">
        <f>Opex!AA11</f>
        <v>450000</v>
      </c>
      <c r="AB23" s="181">
        <f>Opex!AB11</f>
        <v>450000</v>
      </c>
      <c r="AC23" s="181">
        <f>Opex!AC11</f>
        <v>450000</v>
      </c>
      <c r="AD23" s="181">
        <f>Opex!AD11</f>
        <v>450000</v>
      </c>
      <c r="AE23" s="182">
        <f>Opex!AE11</f>
        <v>450000</v>
      </c>
      <c r="AF23" s="183">
        <f>Opex!AF11</f>
        <v>450000</v>
      </c>
      <c r="AG23" s="181">
        <f>Opex!AG11</f>
        <v>450000</v>
      </c>
      <c r="AH23" s="181">
        <f>Opex!AH11</f>
        <v>450000</v>
      </c>
      <c r="AI23" s="181">
        <f>Opex!AI11</f>
        <v>450000</v>
      </c>
      <c r="AJ23" s="181">
        <f>Opex!AJ11</f>
        <v>450000</v>
      </c>
      <c r="AK23" s="181">
        <f>Opex!AK11</f>
        <v>450000</v>
      </c>
      <c r="AL23" s="181">
        <f>Opex!AL11</f>
        <v>450000</v>
      </c>
      <c r="AM23" s="181">
        <f>Opex!AM11</f>
        <v>450000</v>
      </c>
      <c r="AN23" s="181">
        <f>Opex!AN11</f>
        <v>450000</v>
      </c>
      <c r="AO23" s="181">
        <f>Opex!AO11</f>
        <v>450000</v>
      </c>
      <c r="AP23" s="181">
        <f>Opex!AP11</f>
        <v>450000</v>
      </c>
      <c r="AQ23" s="182">
        <f>Opex!AQ11</f>
        <v>450000</v>
      </c>
      <c r="AR23" s="183">
        <f>Opex!AR11</f>
        <v>450000</v>
      </c>
      <c r="AS23" s="181">
        <f>Opex!AS11</f>
        <v>450000</v>
      </c>
      <c r="AT23" s="181">
        <f>Opex!AT11</f>
        <v>450000</v>
      </c>
      <c r="AU23" s="181">
        <f>Opex!AU11</f>
        <v>450000</v>
      </c>
      <c r="AV23" s="181">
        <f>Opex!AV11</f>
        <v>450000</v>
      </c>
      <c r="AW23" s="181">
        <f>Opex!AW11</f>
        <v>450000</v>
      </c>
      <c r="AX23" s="181">
        <f>Opex!AX11</f>
        <v>450000</v>
      </c>
      <c r="AY23" s="181">
        <f>Opex!AY11</f>
        <v>450000</v>
      </c>
      <c r="AZ23" s="181">
        <f>Opex!AZ11</f>
        <v>450000</v>
      </c>
      <c r="BA23" s="181">
        <f>Opex!BA11</f>
        <v>450000</v>
      </c>
      <c r="BB23" s="181">
        <f>Opex!BB11</f>
        <v>450000</v>
      </c>
      <c r="BC23" s="182">
        <f>Opex!BC11</f>
        <v>450000</v>
      </c>
    </row>
    <row r="24" spans="1:55" s="2" customFormat="1" ht="17" thickTop="1" thickBot="1" x14ac:dyDescent="0.25">
      <c r="A24" s="68"/>
      <c r="B24" s="69"/>
      <c r="C24" s="184"/>
      <c r="D24" s="184"/>
      <c r="E24" s="184"/>
      <c r="F24" s="184"/>
      <c r="G24" s="3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</row>
    <row r="25" spans="1:55" s="2" customFormat="1" ht="17" thickTop="1" thickBot="1" x14ac:dyDescent="0.25">
      <c r="A25" s="245" t="s">
        <v>1</v>
      </c>
      <c r="B25" s="245"/>
      <c r="C25" s="138" t="s">
        <v>5</v>
      </c>
      <c r="D25" s="138" t="s">
        <v>6</v>
      </c>
      <c r="E25" s="138" t="s">
        <v>7</v>
      </c>
      <c r="F25" s="138" t="s">
        <v>8</v>
      </c>
      <c r="G25" s="3"/>
      <c r="H25" s="138" t="s">
        <v>9</v>
      </c>
      <c r="I25" s="138" t="s">
        <v>12</v>
      </c>
      <c r="J25" s="138" t="s">
        <v>13</v>
      </c>
      <c r="K25" s="138" t="s">
        <v>14</v>
      </c>
      <c r="L25" s="138" t="s">
        <v>15</v>
      </c>
      <c r="M25" s="138" t="s">
        <v>16</v>
      </c>
      <c r="N25" s="138" t="s">
        <v>17</v>
      </c>
      <c r="O25" s="138" t="s">
        <v>18</v>
      </c>
      <c r="P25" s="138" t="s">
        <v>19</v>
      </c>
      <c r="Q25" s="138" t="s">
        <v>20</v>
      </c>
      <c r="R25" s="138" t="s">
        <v>21</v>
      </c>
      <c r="S25" s="158" t="s">
        <v>22</v>
      </c>
      <c r="T25" s="159" t="s">
        <v>10</v>
      </c>
      <c r="U25" s="138" t="s">
        <v>23</v>
      </c>
      <c r="V25" s="138" t="s">
        <v>24</v>
      </c>
      <c r="W25" s="138" t="s">
        <v>25</v>
      </c>
      <c r="X25" s="138" t="s">
        <v>26</v>
      </c>
      <c r="Y25" s="138" t="s">
        <v>27</v>
      </c>
      <c r="Z25" s="138" t="s">
        <v>28</v>
      </c>
      <c r="AA25" s="138" t="s">
        <v>29</v>
      </c>
      <c r="AB25" s="138" t="s">
        <v>30</v>
      </c>
      <c r="AC25" s="138" t="s">
        <v>31</v>
      </c>
      <c r="AD25" s="138" t="s">
        <v>32</v>
      </c>
      <c r="AE25" s="158" t="s">
        <v>33</v>
      </c>
      <c r="AF25" s="159" t="s">
        <v>11</v>
      </c>
      <c r="AG25" s="138" t="s">
        <v>34</v>
      </c>
      <c r="AH25" s="138" t="s">
        <v>35</v>
      </c>
      <c r="AI25" s="138" t="s">
        <v>36</v>
      </c>
      <c r="AJ25" s="138" t="s">
        <v>37</v>
      </c>
      <c r="AK25" s="138" t="s">
        <v>38</v>
      </c>
      <c r="AL25" s="138" t="s">
        <v>39</v>
      </c>
      <c r="AM25" s="138" t="s">
        <v>40</v>
      </c>
      <c r="AN25" s="138" t="s">
        <v>41</v>
      </c>
      <c r="AO25" s="138" t="s">
        <v>42</v>
      </c>
      <c r="AP25" s="138" t="s">
        <v>43</v>
      </c>
      <c r="AQ25" s="158" t="s">
        <v>44</v>
      </c>
      <c r="AR25" s="159" t="s">
        <v>46</v>
      </c>
      <c r="AS25" s="138" t="s">
        <v>45</v>
      </c>
      <c r="AT25" s="138" t="s">
        <v>47</v>
      </c>
      <c r="AU25" s="138" t="s">
        <v>48</v>
      </c>
      <c r="AV25" s="138" t="s">
        <v>49</v>
      </c>
      <c r="AW25" s="138" t="s">
        <v>50</v>
      </c>
      <c r="AX25" s="138" t="s">
        <v>51</v>
      </c>
      <c r="AY25" s="138" t="s">
        <v>52</v>
      </c>
      <c r="AZ25" s="138" t="s">
        <v>53</v>
      </c>
      <c r="BA25" s="138" t="s">
        <v>54</v>
      </c>
      <c r="BB25" s="138" t="s">
        <v>55</v>
      </c>
      <c r="BC25" s="158" t="s">
        <v>56</v>
      </c>
    </row>
    <row r="26" spans="1:55" s="2" customFormat="1" ht="16" thickTop="1" x14ac:dyDescent="0.2">
      <c r="A26" s="64">
        <v>7</v>
      </c>
      <c r="B26" s="70" t="str">
        <f>Capex!B4</f>
        <v>Дизайн + СМР+ инженерия + веранда</v>
      </c>
      <c r="C26" s="186">
        <f>Capex!C4</f>
        <v>1100000</v>
      </c>
      <c r="D26" s="186">
        <f>Capex!D4</f>
        <v>0</v>
      </c>
      <c r="E26" s="186">
        <f>Capex!E4</f>
        <v>0</v>
      </c>
      <c r="F26" s="211">
        <f>Capex!F4</f>
        <v>0</v>
      </c>
      <c r="G26" s="77"/>
      <c r="H26" s="185">
        <f>Capex!H4</f>
        <v>300000</v>
      </c>
      <c r="I26" s="186">
        <f>Capex!I4</f>
        <v>500000</v>
      </c>
      <c r="J26" s="186">
        <f>Capex!J4</f>
        <v>300000</v>
      </c>
      <c r="K26" s="186">
        <f>Capex!K4</f>
        <v>0</v>
      </c>
      <c r="L26" s="186">
        <f>Capex!L4</f>
        <v>0</v>
      </c>
      <c r="M26" s="186">
        <f>Capex!M4</f>
        <v>0</v>
      </c>
      <c r="N26" s="186">
        <f>Capex!N4</f>
        <v>0</v>
      </c>
      <c r="O26" s="186">
        <f>Capex!O4</f>
        <v>0</v>
      </c>
      <c r="P26" s="186">
        <f>Capex!P4</f>
        <v>0</v>
      </c>
      <c r="Q26" s="186">
        <f>Capex!Q4</f>
        <v>0</v>
      </c>
      <c r="R26" s="186">
        <f>Capex!R4</f>
        <v>0</v>
      </c>
      <c r="S26" s="187">
        <f>Capex!S4</f>
        <v>0</v>
      </c>
      <c r="T26" s="185">
        <f>Capex!T4</f>
        <v>0</v>
      </c>
      <c r="U26" s="186">
        <f>Capex!U4</f>
        <v>0</v>
      </c>
      <c r="V26" s="186">
        <f>Capex!V4</f>
        <v>0</v>
      </c>
      <c r="W26" s="186">
        <f>Capex!W4</f>
        <v>0</v>
      </c>
      <c r="X26" s="186">
        <f>Capex!X4</f>
        <v>0</v>
      </c>
      <c r="Y26" s="186">
        <f>Capex!Y4</f>
        <v>0</v>
      </c>
      <c r="Z26" s="186">
        <f>Capex!Z4</f>
        <v>0</v>
      </c>
      <c r="AA26" s="186">
        <f>Capex!AA4</f>
        <v>0</v>
      </c>
      <c r="AB26" s="186">
        <f>Capex!AB4</f>
        <v>0</v>
      </c>
      <c r="AC26" s="186">
        <f>Capex!AC4</f>
        <v>0</v>
      </c>
      <c r="AD26" s="186">
        <f>Capex!AD4</f>
        <v>0</v>
      </c>
      <c r="AE26" s="187">
        <f>Capex!AE4</f>
        <v>0</v>
      </c>
      <c r="AF26" s="185">
        <f>Capex!AF4</f>
        <v>0</v>
      </c>
      <c r="AG26" s="186">
        <f>Capex!AG4</f>
        <v>0</v>
      </c>
      <c r="AH26" s="186">
        <f>Capex!AH4</f>
        <v>0</v>
      </c>
      <c r="AI26" s="186">
        <f>Capex!AI4</f>
        <v>0</v>
      </c>
      <c r="AJ26" s="186">
        <f>Capex!AJ4</f>
        <v>0</v>
      </c>
      <c r="AK26" s="186">
        <f>Capex!AK4</f>
        <v>0</v>
      </c>
      <c r="AL26" s="186">
        <f>Capex!AL4</f>
        <v>0</v>
      </c>
      <c r="AM26" s="186">
        <f>Capex!AM4</f>
        <v>0</v>
      </c>
      <c r="AN26" s="186">
        <f>Capex!AN4</f>
        <v>0</v>
      </c>
      <c r="AO26" s="186">
        <f>Capex!AO4</f>
        <v>0</v>
      </c>
      <c r="AP26" s="186">
        <f>Capex!AP4</f>
        <v>0</v>
      </c>
      <c r="AQ26" s="187">
        <f>Capex!AQ4</f>
        <v>0</v>
      </c>
      <c r="AR26" s="185">
        <f>Capex!AR4</f>
        <v>0</v>
      </c>
      <c r="AS26" s="186">
        <f>Capex!AS4</f>
        <v>0</v>
      </c>
      <c r="AT26" s="186">
        <f>Capex!AT4</f>
        <v>0</v>
      </c>
      <c r="AU26" s="186">
        <f>Capex!AU4</f>
        <v>0</v>
      </c>
      <c r="AV26" s="186">
        <f>Capex!AV4</f>
        <v>0</v>
      </c>
      <c r="AW26" s="186">
        <f>Capex!AW4</f>
        <v>0</v>
      </c>
      <c r="AX26" s="186">
        <f>Capex!AX4</f>
        <v>0</v>
      </c>
      <c r="AY26" s="186">
        <f>Capex!AY4</f>
        <v>0</v>
      </c>
      <c r="AZ26" s="186">
        <f>Capex!AZ4</f>
        <v>0</v>
      </c>
      <c r="BA26" s="186">
        <f>Capex!BA4</f>
        <v>0</v>
      </c>
      <c r="BB26" s="186">
        <f>Capex!BB4</f>
        <v>0</v>
      </c>
      <c r="BC26" s="187">
        <f>Capex!BC4</f>
        <v>0</v>
      </c>
    </row>
    <row r="27" spans="1:55" s="2" customFormat="1" x14ac:dyDescent="0.2">
      <c r="A27" s="66">
        <v>8</v>
      </c>
      <c r="B27" s="71" t="str">
        <f>Capex!B5</f>
        <v>Закупка оборудования</v>
      </c>
      <c r="C27" s="189">
        <f>Capex!C5</f>
        <v>650000</v>
      </c>
      <c r="D27" s="189">
        <f>Capex!D5</f>
        <v>0</v>
      </c>
      <c r="E27" s="189">
        <f>Capex!E5</f>
        <v>0</v>
      </c>
      <c r="F27" s="212">
        <f>Capex!F5</f>
        <v>0</v>
      </c>
      <c r="G27" s="77"/>
      <c r="H27" s="188">
        <f>Capex!H5</f>
        <v>250000</v>
      </c>
      <c r="I27" s="189">
        <f>Capex!I5</f>
        <v>250000</v>
      </c>
      <c r="J27" s="189">
        <f>Capex!J5</f>
        <v>150000</v>
      </c>
      <c r="K27" s="189">
        <f>Capex!K5</f>
        <v>0</v>
      </c>
      <c r="L27" s="189">
        <f>Capex!L5</f>
        <v>0</v>
      </c>
      <c r="M27" s="189">
        <f>Capex!M5</f>
        <v>0</v>
      </c>
      <c r="N27" s="189">
        <f>Capex!N5</f>
        <v>0</v>
      </c>
      <c r="O27" s="189">
        <f>Capex!O5</f>
        <v>0</v>
      </c>
      <c r="P27" s="189">
        <f>Capex!P5</f>
        <v>0</v>
      </c>
      <c r="Q27" s="189">
        <f>Capex!Q5</f>
        <v>0</v>
      </c>
      <c r="R27" s="189">
        <f>Capex!R5</f>
        <v>0</v>
      </c>
      <c r="S27" s="190">
        <f>Capex!S5</f>
        <v>0</v>
      </c>
      <c r="T27" s="188">
        <f>Capex!T5</f>
        <v>0</v>
      </c>
      <c r="U27" s="189">
        <f>Capex!U5</f>
        <v>0</v>
      </c>
      <c r="V27" s="189">
        <f>Capex!V5</f>
        <v>0</v>
      </c>
      <c r="W27" s="189">
        <f>Capex!W5</f>
        <v>0</v>
      </c>
      <c r="X27" s="189">
        <f>Capex!X5</f>
        <v>0</v>
      </c>
      <c r="Y27" s="189">
        <f>Capex!Y5</f>
        <v>0</v>
      </c>
      <c r="Z27" s="189">
        <f>Capex!Z5</f>
        <v>0</v>
      </c>
      <c r="AA27" s="189">
        <f>Capex!AA5</f>
        <v>0</v>
      </c>
      <c r="AB27" s="189">
        <f>Capex!AB5</f>
        <v>0</v>
      </c>
      <c r="AC27" s="189">
        <f>Capex!AC5</f>
        <v>0</v>
      </c>
      <c r="AD27" s="189">
        <f>Capex!AD5</f>
        <v>0</v>
      </c>
      <c r="AE27" s="190">
        <f>Capex!AE5</f>
        <v>0</v>
      </c>
      <c r="AF27" s="188">
        <f>Capex!AF5</f>
        <v>0</v>
      </c>
      <c r="AG27" s="189">
        <f>Capex!AG5</f>
        <v>0</v>
      </c>
      <c r="AH27" s="189">
        <f>Capex!AH5</f>
        <v>0</v>
      </c>
      <c r="AI27" s="189">
        <f>Capex!AI5</f>
        <v>0</v>
      </c>
      <c r="AJ27" s="189">
        <f>Capex!AJ5</f>
        <v>0</v>
      </c>
      <c r="AK27" s="189">
        <f>Capex!AK5</f>
        <v>0</v>
      </c>
      <c r="AL27" s="189">
        <f>Capex!AL5</f>
        <v>0</v>
      </c>
      <c r="AM27" s="189">
        <f>Capex!AM5</f>
        <v>0</v>
      </c>
      <c r="AN27" s="189">
        <f>Capex!AN5</f>
        <v>0</v>
      </c>
      <c r="AO27" s="189">
        <f>Capex!AO5</f>
        <v>0</v>
      </c>
      <c r="AP27" s="189">
        <f>Capex!AP5</f>
        <v>0</v>
      </c>
      <c r="AQ27" s="190">
        <f>Capex!AQ5</f>
        <v>0</v>
      </c>
      <c r="AR27" s="188">
        <f>Capex!AR5</f>
        <v>0</v>
      </c>
      <c r="AS27" s="189">
        <f>Capex!AS5</f>
        <v>0</v>
      </c>
      <c r="AT27" s="189">
        <f>Capex!AT5</f>
        <v>0</v>
      </c>
      <c r="AU27" s="189">
        <f>Capex!AU5</f>
        <v>0</v>
      </c>
      <c r="AV27" s="189">
        <f>Capex!AV5</f>
        <v>0</v>
      </c>
      <c r="AW27" s="189">
        <f>Capex!AW5</f>
        <v>0</v>
      </c>
      <c r="AX27" s="189">
        <f>Capex!AX5</f>
        <v>0</v>
      </c>
      <c r="AY27" s="189">
        <f>Capex!AY5</f>
        <v>0</v>
      </c>
      <c r="AZ27" s="189">
        <f>Capex!AZ5</f>
        <v>0</v>
      </c>
      <c r="BA27" s="189">
        <f>Capex!BA5</f>
        <v>0</v>
      </c>
      <c r="BB27" s="189">
        <f>Capex!BB5</f>
        <v>0</v>
      </c>
      <c r="BC27" s="190">
        <f>Capex!BC5</f>
        <v>0</v>
      </c>
    </row>
    <row r="28" spans="1:55" s="2" customFormat="1" ht="16" thickBot="1" x14ac:dyDescent="0.25">
      <c r="A28" s="66">
        <v>9</v>
      </c>
      <c r="B28" s="71" t="str">
        <f>Capex!B6</f>
        <v>Инвентарь + хозы + посуда + типография</v>
      </c>
      <c r="C28" s="189">
        <f>Capex!C6</f>
        <v>150000</v>
      </c>
      <c r="D28" s="189">
        <f>Capex!D6</f>
        <v>0</v>
      </c>
      <c r="E28" s="189">
        <f>Capex!E6</f>
        <v>0</v>
      </c>
      <c r="F28" s="212">
        <f>Capex!F6</f>
        <v>0</v>
      </c>
      <c r="G28" s="77"/>
      <c r="H28" s="188">
        <f>Capex!H6</f>
        <v>0</v>
      </c>
      <c r="I28" s="191">
        <f>Capex!I6</f>
        <v>100000</v>
      </c>
      <c r="J28" s="191">
        <f>Capex!J6</f>
        <v>50000</v>
      </c>
      <c r="K28" s="191">
        <f>Capex!K6</f>
        <v>0</v>
      </c>
      <c r="L28" s="191">
        <f>Capex!L6</f>
        <v>0</v>
      </c>
      <c r="M28" s="191">
        <f>Capex!M6</f>
        <v>0</v>
      </c>
      <c r="N28" s="191">
        <f>Capex!N6</f>
        <v>0</v>
      </c>
      <c r="O28" s="191">
        <f>Capex!O6</f>
        <v>0</v>
      </c>
      <c r="P28" s="191">
        <f>Capex!P6</f>
        <v>0</v>
      </c>
      <c r="Q28" s="191">
        <f>Capex!Q6</f>
        <v>0</v>
      </c>
      <c r="R28" s="191">
        <f>Capex!R6</f>
        <v>0</v>
      </c>
      <c r="S28" s="192">
        <f>Capex!S6</f>
        <v>0</v>
      </c>
      <c r="T28" s="193">
        <f>Capex!T6</f>
        <v>0</v>
      </c>
      <c r="U28" s="189">
        <f>Capex!U6</f>
        <v>0</v>
      </c>
      <c r="V28" s="189">
        <f>Capex!V6</f>
        <v>0</v>
      </c>
      <c r="W28" s="189">
        <f>Capex!W6</f>
        <v>0</v>
      </c>
      <c r="X28" s="189">
        <f>Capex!X6</f>
        <v>0</v>
      </c>
      <c r="Y28" s="189">
        <f>Capex!Y6</f>
        <v>0</v>
      </c>
      <c r="Z28" s="189">
        <f>Capex!Z6</f>
        <v>0</v>
      </c>
      <c r="AA28" s="189">
        <f>Capex!AA6</f>
        <v>0</v>
      </c>
      <c r="AB28" s="189">
        <f>Capex!AB6</f>
        <v>0</v>
      </c>
      <c r="AC28" s="189">
        <f>Capex!AC6</f>
        <v>0</v>
      </c>
      <c r="AD28" s="189">
        <f>Capex!AD6</f>
        <v>0</v>
      </c>
      <c r="AE28" s="190">
        <f>Capex!AE6</f>
        <v>0</v>
      </c>
      <c r="AF28" s="188">
        <f>Capex!AF6</f>
        <v>0</v>
      </c>
      <c r="AG28" s="189">
        <f>Capex!AG6</f>
        <v>0</v>
      </c>
      <c r="AH28" s="189">
        <f>Capex!AH6</f>
        <v>0</v>
      </c>
      <c r="AI28" s="189">
        <f>Capex!AI6</f>
        <v>0</v>
      </c>
      <c r="AJ28" s="189">
        <f>Capex!AJ6</f>
        <v>0</v>
      </c>
      <c r="AK28" s="189">
        <f>Capex!AK6</f>
        <v>0</v>
      </c>
      <c r="AL28" s="189">
        <f>Capex!AL6</f>
        <v>0</v>
      </c>
      <c r="AM28" s="189">
        <f>Capex!AM6</f>
        <v>0</v>
      </c>
      <c r="AN28" s="189">
        <f>Capex!AN6</f>
        <v>0</v>
      </c>
      <c r="AO28" s="189">
        <f>Capex!AO6</f>
        <v>0</v>
      </c>
      <c r="AP28" s="189">
        <f>Capex!AP6</f>
        <v>0</v>
      </c>
      <c r="AQ28" s="190">
        <f>Capex!AQ6</f>
        <v>0</v>
      </c>
      <c r="AR28" s="188">
        <f>Capex!AR6</f>
        <v>0</v>
      </c>
      <c r="AS28" s="189">
        <f>Capex!AS6</f>
        <v>0</v>
      </c>
      <c r="AT28" s="189">
        <f>Capex!AT6</f>
        <v>0</v>
      </c>
      <c r="AU28" s="189">
        <f>Capex!AU6</f>
        <v>0</v>
      </c>
      <c r="AV28" s="189">
        <f>Capex!AV6</f>
        <v>0</v>
      </c>
      <c r="AW28" s="189">
        <f>Capex!AW6</f>
        <v>0</v>
      </c>
      <c r="AX28" s="189">
        <f>Capex!AX6</f>
        <v>0</v>
      </c>
      <c r="AY28" s="189">
        <f>Capex!AY6</f>
        <v>0</v>
      </c>
      <c r="AZ28" s="189">
        <f>Capex!AZ6</f>
        <v>0</v>
      </c>
      <c r="BA28" s="189">
        <f>Capex!BA6</f>
        <v>0</v>
      </c>
      <c r="BB28" s="189">
        <f>Capex!BB6</f>
        <v>0</v>
      </c>
      <c r="BC28" s="190">
        <f>Capex!BC6</f>
        <v>0</v>
      </c>
    </row>
    <row r="29" spans="1:55" s="2" customFormat="1" x14ac:dyDescent="0.2">
      <c r="A29" s="66">
        <v>10</v>
      </c>
      <c r="B29" s="71" t="str">
        <f>Capex!B7</f>
        <v>Аренда</v>
      </c>
      <c r="C29" s="189">
        <f>Capex!C7</f>
        <v>390000</v>
      </c>
      <c r="D29" s="189">
        <f>Capex!D7</f>
        <v>0</v>
      </c>
      <c r="E29" s="189">
        <f>Capex!E7</f>
        <v>0</v>
      </c>
      <c r="F29" s="212">
        <f>Capex!F7</f>
        <v>0</v>
      </c>
      <c r="G29" s="77"/>
      <c r="H29" s="194">
        <f>Capex!H7</f>
        <v>130000</v>
      </c>
      <c r="I29" s="195">
        <f>Capex!I7</f>
        <v>130000</v>
      </c>
      <c r="J29" s="195">
        <f>Capex!J7</f>
        <v>130000</v>
      </c>
      <c r="K29" s="195">
        <f>Capex!K7</f>
        <v>0</v>
      </c>
      <c r="L29" s="195">
        <f>Capex!L7</f>
        <v>0</v>
      </c>
      <c r="M29" s="195">
        <f>Capex!M7</f>
        <v>0</v>
      </c>
      <c r="N29" s="195">
        <f>Capex!N7</f>
        <v>0</v>
      </c>
      <c r="O29" s="195">
        <f>Capex!O7</f>
        <v>0</v>
      </c>
      <c r="P29" s="195">
        <f>Capex!P7</f>
        <v>0</v>
      </c>
      <c r="Q29" s="195">
        <f>Capex!Q7</f>
        <v>0</v>
      </c>
      <c r="R29" s="195">
        <f>Capex!R7</f>
        <v>0</v>
      </c>
      <c r="S29" s="195">
        <f>Capex!S7</f>
        <v>0</v>
      </c>
      <c r="T29" s="195">
        <f>Capex!T7</f>
        <v>0</v>
      </c>
      <c r="U29" s="195">
        <f>Capex!U7</f>
        <v>0</v>
      </c>
      <c r="V29" s="195">
        <f>Capex!V7</f>
        <v>0</v>
      </c>
      <c r="W29" s="195">
        <f>Capex!W7</f>
        <v>0</v>
      </c>
      <c r="X29" s="195">
        <f>Capex!X7</f>
        <v>0</v>
      </c>
      <c r="Y29" s="195">
        <f>Capex!Y7</f>
        <v>0</v>
      </c>
      <c r="Z29" s="195">
        <f>Capex!Z7</f>
        <v>0</v>
      </c>
      <c r="AA29" s="195">
        <f>Capex!AA7</f>
        <v>0</v>
      </c>
      <c r="AB29" s="195">
        <f>Capex!AB7</f>
        <v>0</v>
      </c>
      <c r="AC29" s="195">
        <f>Capex!AC7</f>
        <v>0</v>
      </c>
      <c r="AD29" s="195">
        <f>Capex!AD7</f>
        <v>0</v>
      </c>
      <c r="AE29" s="195">
        <f>Capex!AE7</f>
        <v>0</v>
      </c>
      <c r="AF29" s="188">
        <f>Capex!AF7</f>
        <v>0</v>
      </c>
      <c r="AG29" s="189">
        <f>Capex!AG7</f>
        <v>0</v>
      </c>
      <c r="AH29" s="189">
        <f>Capex!AH7</f>
        <v>0</v>
      </c>
      <c r="AI29" s="189">
        <f>Capex!AI7</f>
        <v>0</v>
      </c>
      <c r="AJ29" s="189">
        <f>Capex!AJ7</f>
        <v>0</v>
      </c>
      <c r="AK29" s="189">
        <f>Capex!AK7</f>
        <v>0</v>
      </c>
      <c r="AL29" s="189">
        <f>Capex!AL7</f>
        <v>0</v>
      </c>
      <c r="AM29" s="189">
        <f>Capex!AM7</f>
        <v>0</v>
      </c>
      <c r="AN29" s="189">
        <f>Capex!AN7</f>
        <v>0</v>
      </c>
      <c r="AO29" s="189">
        <f>Capex!AO7</f>
        <v>0</v>
      </c>
      <c r="AP29" s="189">
        <f>Capex!AP7</f>
        <v>0</v>
      </c>
      <c r="AQ29" s="190">
        <f>Capex!AQ7</f>
        <v>0</v>
      </c>
      <c r="AR29" s="188">
        <f>Capex!AR7</f>
        <v>0</v>
      </c>
      <c r="AS29" s="189">
        <f>Capex!AS7</f>
        <v>0</v>
      </c>
      <c r="AT29" s="189">
        <f>Capex!AT7</f>
        <v>0</v>
      </c>
      <c r="AU29" s="189">
        <f>Capex!AU7</f>
        <v>0</v>
      </c>
      <c r="AV29" s="189">
        <f>Capex!AV7</f>
        <v>0</v>
      </c>
      <c r="AW29" s="189">
        <f>Capex!AW7</f>
        <v>0</v>
      </c>
      <c r="AX29" s="189">
        <f>Capex!AX7</f>
        <v>0</v>
      </c>
      <c r="AY29" s="189">
        <f>Capex!AY7</f>
        <v>0</v>
      </c>
      <c r="AZ29" s="189">
        <f>Capex!AZ7</f>
        <v>0</v>
      </c>
      <c r="BA29" s="189">
        <f>Capex!BA7</f>
        <v>0</v>
      </c>
      <c r="BB29" s="189">
        <f>Capex!BB7</f>
        <v>0</v>
      </c>
      <c r="BC29" s="190">
        <f>Capex!BC7</f>
        <v>0</v>
      </c>
    </row>
    <row r="30" spans="1:55" s="2" customFormat="1" x14ac:dyDescent="0.2">
      <c r="A30" s="66">
        <v>11</v>
      </c>
      <c r="B30" s="71" t="str">
        <f>Capex!B8</f>
        <v>Вывеска</v>
      </c>
      <c r="C30" s="189">
        <f>Capex!C8</f>
        <v>150000</v>
      </c>
      <c r="D30" s="189">
        <f>Capex!D8</f>
        <v>0</v>
      </c>
      <c r="E30" s="189">
        <f>Capex!E8</f>
        <v>0</v>
      </c>
      <c r="F30" s="212">
        <f>Capex!F8</f>
        <v>0</v>
      </c>
      <c r="G30" s="77"/>
      <c r="H30" s="194">
        <f>Capex!H8</f>
        <v>0</v>
      </c>
      <c r="I30" s="196">
        <f>Capex!I8</f>
        <v>150000</v>
      </c>
      <c r="J30" s="196">
        <f>Capex!J8</f>
        <v>0</v>
      </c>
      <c r="K30" s="196">
        <f>Capex!K8</f>
        <v>0</v>
      </c>
      <c r="L30" s="196">
        <f>Capex!L8</f>
        <v>0</v>
      </c>
      <c r="M30" s="196">
        <f>Capex!M8</f>
        <v>0</v>
      </c>
      <c r="N30" s="196">
        <f>Capex!N8</f>
        <v>0</v>
      </c>
      <c r="O30" s="196">
        <f>Capex!O8</f>
        <v>0</v>
      </c>
      <c r="P30" s="196">
        <f>Capex!P8</f>
        <v>0</v>
      </c>
      <c r="Q30" s="196">
        <f>Capex!Q8</f>
        <v>0</v>
      </c>
      <c r="R30" s="196">
        <f>Capex!R8</f>
        <v>0</v>
      </c>
      <c r="S30" s="196">
        <f>Capex!S8</f>
        <v>0</v>
      </c>
      <c r="T30" s="196">
        <f>Capex!T8</f>
        <v>0</v>
      </c>
      <c r="U30" s="196">
        <f>Capex!U8</f>
        <v>0</v>
      </c>
      <c r="V30" s="196">
        <f>Capex!V8</f>
        <v>0</v>
      </c>
      <c r="W30" s="196">
        <f>Capex!W8</f>
        <v>0</v>
      </c>
      <c r="X30" s="196">
        <f>Capex!X8</f>
        <v>0</v>
      </c>
      <c r="Y30" s="196">
        <f>Capex!Y8</f>
        <v>0</v>
      </c>
      <c r="Z30" s="196">
        <f>Capex!Z8</f>
        <v>0</v>
      </c>
      <c r="AA30" s="196">
        <f>Capex!AA8</f>
        <v>0</v>
      </c>
      <c r="AB30" s="189">
        <f>Capex!AB8</f>
        <v>0</v>
      </c>
      <c r="AC30" s="189">
        <f>Capex!AC8</f>
        <v>0</v>
      </c>
      <c r="AD30" s="189">
        <f>Capex!AD8</f>
        <v>0</v>
      </c>
      <c r="AE30" s="190">
        <f>Capex!AE8</f>
        <v>0</v>
      </c>
      <c r="AF30" s="188">
        <f>Capex!AF8</f>
        <v>0</v>
      </c>
      <c r="AG30" s="189">
        <f>Capex!AG8</f>
        <v>0</v>
      </c>
      <c r="AH30" s="189">
        <f>Capex!AH8</f>
        <v>0</v>
      </c>
      <c r="AI30" s="189">
        <f>Capex!AI8</f>
        <v>0</v>
      </c>
      <c r="AJ30" s="189">
        <f>Capex!AJ8</f>
        <v>0</v>
      </c>
      <c r="AK30" s="189">
        <f>Capex!AK8</f>
        <v>0</v>
      </c>
      <c r="AL30" s="189">
        <f>Capex!AL8</f>
        <v>0</v>
      </c>
      <c r="AM30" s="189">
        <f>Capex!AM8</f>
        <v>0</v>
      </c>
      <c r="AN30" s="189">
        <f>Capex!AN8</f>
        <v>0</v>
      </c>
      <c r="AO30" s="189">
        <f>Capex!AO8</f>
        <v>0</v>
      </c>
      <c r="AP30" s="189">
        <f>Capex!AP8</f>
        <v>0</v>
      </c>
      <c r="AQ30" s="190">
        <f>Capex!AQ8</f>
        <v>0</v>
      </c>
      <c r="AR30" s="188">
        <f>Capex!AR8</f>
        <v>0</v>
      </c>
      <c r="AS30" s="189">
        <f>Capex!AS8</f>
        <v>0</v>
      </c>
      <c r="AT30" s="189">
        <f>Capex!AT8</f>
        <v>0</v>
      </c>
      <c r="AU30" s="189">
        <f>Capex!AU8</f>
        <v>0</v>
      </c>
      <c r="AV30" s="189">
        <f>Capex!AV8</f>
        <v>0</v>
      </c>
      <c r="AW30" s="189">
        <f>Capex!AW8</f>
        <v>0</v>
      </c>
      <c r="AX30" s="189">
        <f>Capex!AX8</f>
        <v>0</v>
      </c>
      <c r="AY30" s="189">
        <f>Capex!AY8</f>
        <v>0</v>
      </c>
      <c r="AZ30" s="189">
        <f>Capex!AZ8</f>
        <v>0</v>
      </c>
      <c r="BA30" s="189">
        <f>Capex!BA8</f>
        <v>0</v>
      </c>
      <c r="BB30" s="189">
        <f>Capex!BB8</f>
        <v>0</v>
      </c>
      <c r="BC30" s="190">
        <f>Capex!BC8</f>
        <v>0</v>
      </c>
    </row>
    <row r="31" spans="1:55" s="2" customFormat="1" x14ac:dyDescent="0.2">
      <c r="A31" s="66">
        <v>12</v>
      </c>
      <c r="B31" s="71" t="str">
        <f>Capex!B9</f>
        <v>Оборотные средства</v>
      </c>
      <c r="C31" s="189">
        <f>Capex!C9</f>
        <v>400000</v>
      </c>
      <c r="D31" s="189">
        <f>Capex!D9</f>
        <v>0</v>
      </c>
      <c r="E31" s="189">
        <f>Capex!E9</f>
        <v>0</v>
      </c>
      <c r="F31" s="212">
        <f>Capex!F9</f>
        <v>0</v>
      </c>
      <c r="G31" s="77"/>
      <c r="H31" s="194">
        <f>Capex!H9</f>
        <v>0</v>
      </c>
      <c r="I31" s="196">
        <f>Capex!I9</f>
        <v>150000</v>
      </c>
      <c r="J31" s="196">
        <f>Capex!J9</f>
        <v>250000</v>
      </c>
      <c r="K31" s="196">
        <f>Capex!K9</f>
        <v>0</v>
      </c>
      <c r="L31" s="196">
        <f>Capex!L9</f>
        <v>0</v>
      </c>
      <c r="M31" s="196">
        <f>Capex!M9</f>
        <v>0</v>
      </c>
      <c r="N31" s="196">
        <f>Capex!N9</f>
        <v>0</v>
      </c>
      <c r="O31" s="196">
        <f>Capex!O9</f>
        <v>0</v>
      </c>
      <c r="P31" s="196">
        <f>Capex!P9</f>
        <v>0</v>
      </c>
      <c r="Q31" s="196">
        <f>Capex!Q9</f>
        <v>0</v>
      </c>
      <c r="R31" s="196">
        <f>Capex!R9</f>
        <v>0</v>
      </c>
      <c r="S31" s="196">
        <f>Capex!S9</f>
        <v>0</v>
      </c>
      <c r="T31" s="196">
        <f>Capex!T9</f>
        <v>0</v>
      </c>
      <c r="U31" s="196">
        <f>Capex!U9</f>
        <v>0</v>
      </c>
      <c r="V31" s="196">
        <f>Capex!V9</f>
        <v>0</v>
      </c>
      <c r="W31" s="196">
        <f>Capex!W9</f>
        <v>0</v>
      </c>
      <c r="X31" s="196">
        <f>Capex!X9</f>
        <v>0</v>
      </c>
      <c r="Y31" s="196">
        <f>Capex!Y9</f>
        <v>0</v>
      </c>
      <c r="Z31" s="196">
        <f>Capex!Z9</f>
        <v>0</v>
      </c>
      <c r="AA31" s="196">
        <f>Capex!AA9</f>
        <v>0</v>
      </c>
      <c r="AB31" s="189">
        <f>Capex!AB9</f>
        <v>0</v>
      </c>
      <c r="AC31" s="189">
        <f>Capex!AC9</f>
        <v>0</v>
      </c>
      <c r="AD31" s="189">
        <f>Capex!AD9</f>
        <v>0</v>
      </c>
      <c r="AE31" s="190">
        <f>Capex!AE9</f>
        <v>0</v>
      </c>
      <c r="AF31" s="188">
        <f>Capex!AF9</f>
        <v>0</v>
      </c>
      <c r="AG31" s="189">
        <f>Capex!AG9</f>
        <v>0</v>
      </c>
      <c r="AH31" s="189">
        <f>Capex!AH9</f>
        <v>0</v>
      </c>
      <c r="AI31" s="189">
        <f>Capex!AI9</f>
        <v>0</v>
      </c>
      <c r="AJ31" s="189">
        <f>Capex!AJ9</f>
        <v>0</v>
      </c>
      <c r="AK31" s="189">
        <f>Capex!AK9</f>
        <v>0</v>
      </c>
      <c r="AL31" s="189">
        <f>Capex!AL9</f>
        <v>0</v>
      </c>
      <c r="AM31" s="189">
        <f>Capex!AM9</f>
        <v>0</v>
      </c>
      <c r="AN31" s="189">
        <f>Capex!AN9</f>
        <v>0</v>
      </c>
      <c r="AO31" s="189">
        <f>Capex!AO9</f>
        <v>0</v>
      </c>
      <c r="AP31" s="189">
        <f>Capex!AP9</f>
        <v>0</v>
      </c>
      <c r="AQ31" s="190">
        <f>Capex!AQ9</f>
        <v>0</v>
      </c>
      <c r="AR31" s="188">
        <f>Capex!AR9</f>
        <v>0</v>
      </c>
      <c r="AS31" s="189">
        <f>Capex!AS9</f>
        <v>0</v>
      </c>
      <c r="AT31" s="189">
        <f>Capex!AT9</f>
        <v>0</v>
      </c>
      <c r="AU31" s="189">
        <f>Capex!AU9</f>
        <v>0</v>
      </c>
      <c r="AV31" s="189">
        <f>Capex!AV9</f>
        <v>0</v>
      </c>
      <c r="AW31" s="189">
        <f>Capex!AW9</f>
        <v>0</v>
      </c>
      <c r="AX31" s="189">
        <f>Capex!AX9</f>
        <v>0</v>
      </c>
      <c r="AY31" s="189">
        <f>Capex!AY9</f>
        <v>0</v>
      </c>
      <c r="AZ31" s="189">
        <f>Capex!AZ9</f>
        <v>0</v>
      </c>
      <c r="BA31" s="189">
        <f>Capex!BA9</f>
        <v>0</v>
      </c>
      <c r="BB31" s="189">
        <f>Capex!BB9</f>
        <v>0</v>
      </c>
      <c r="BC31" s="190">
        <f>Capex!BC9</f>
        <v>0</v>
      </c>
    </row>
    <row r="32" spans="1:55" s="2" customFormat="1" x14ac:dyDescent="0.2">
      <c r="A32" s="66">
        <v>13</v>
      </c>
      <c r="B32" s="71" t="str">
        <f>Capex!B11</f>
        <v>Алкогольная лицензия и согласование</v>
      </c>
      <c r="C32" s="189">
        <f>Capex!C11</f>
        <v>300000</v>
      </c>
      <c r="D32" s="189">
        <f>Capex!D11</f>
        <v>0</v>
      </c>
      <c r="E32" s="189">
        <f>Capex!E11</f>
        <v>0</v>
      </c>
      <c r="F32" s="212">
        <f>Capex!F11</f>
        <v>0</v>
      </c>
      <c r="G32" s="77"/>
      <c r="H32" s="194">
        <f>Capex!H11</f>
        <v>0</v>
      </c>
      <c r="I32" s="196">
        <f>Capex!I11</f>
        <v>150000</v>
      </c>
      <c r="J32" s="196">
        <f>Capex!J11</f>
        <v>150000</v>
      </c>
      <c r="K32" s="196">
        <f>Capex!K11</f>
        <v>0</v>
      </c>
      <c r="L32" s="196">
        <f>Capex!L11</f>
        <v>0</v>
      </c>
      <c r="M32" s="196">
        <f>Capex!M11</f>
        <v>0</v>
      </c>
      <c r="N32" s="196">
        <f>Capex!N11</f>
        <v>0</v>
      </c>
      <c r="O32" s="196">
        <f>Capex!O11</f>
        <v>0</v>
      </c>
      <c r="P32" s="196">
        <f>Capex!P11</f>
        <v>0</v>
      </c>
      <c r="Q32" s="196">
        <f>Capex!Q11</f>
        <v>0</v>
      </c>
      <c r="R32" s="196">
        <f>Capex!R11</f>
        <v>0</v>
      </c>
      <c r="S32" s="196">
        <f>Capex!S11</f>
        <v>0</v>
      </c>
      <c r="T32" s="196">
        <f>Capex!T11</f>
        <v>0</v>
      </c>
      <c r="U32" s="196">
        <f>Capex!U11</f>
        <v>0</v>
      </c>
      <c r="V32" s="196">
        <f>Capex!V11</f>
        <v>0</v>
      </c>
      <c r="W32" s="196">
        <f>Capex!W11</f>
        <v>0</v>
      </c>
      <c r="X32" s="196">
        <f>Capex!X11</f>
        <v>0</v>
      </c>
      <c r="Y32" s="196">
        <f>Capex!Y11</f>
        <v>0</v>
      </c>
      <c r="Z32" s="196">
        <f>Capex!Z11</f>
        <v>0</v>
      </c>
      <c r="AA32" s="196">
        <f>Capex!AA11</f>
        <v>0</v>
      </c>
      <c r="AB32" s="189">
        <f>Capex!AB11</f>
        <v>0</v>
      </c>
      <c r="AC32" s="189">
        <f>Capex!AC11</f>
        <v>0</v>
      </c>
      <c r="AD32" s="189">
        <f>Capex!AD11</f>
        <v>0</v>
      </c>
      <c r="AE32" s="190">
        <f>Capex!AE11</f>
        <v>0</v>
      </c>
      <c r="AF32" s="188">
        <f>Capex!AF11</f>
        <v>0</v>
      </c>
      <c r="AG32" s="189">
        <f>Capex!AG11</f>
        <v>0</v>
      </c>
      <c r="AH32" s="189">
        <f>Capex!AH11</f>
        <v>0</v>
      </c>
      <c r="AI32" s="189">
        <f>Capex!AI11</f>
        <v>0</v>
      </c>
      <c r="AJ32" s="189">
        <f>Capex!AJ11</f>
        <v>0</v>
      </c>
      <c r="AK32" s="189">
        <f>Capex!AK11</f>
        <v>0</v>
      </c>
      <c r="AL32" s="189">
        <f>Capex!AL11</f>
        <v>0</v>
      </c>
      <c r="AM32" s="189">
        <f>Capex!AM11</f>
        <v>0</v>
      </c>
      <c r="AN32" s="189">
        <f>Capex!AN11</f>
        <v>0</v>
      </c>
      <c r="AO32" s="189">
        <f>Capex!AO11</f>
        <v>0</v>
      </c>
      <c r="AP32" s="189">
        <f>Capex!AP11</f>
        <v>0</v>
      </c>
      <c r="AQ32" s="190">
        <f>Capex!AQ11</f>
        <v>0</v>
      </c>
      <c r="AR32" s="188">
        <f>Capex!AR11</f>
        <v>0</v>
      </c>
      <c r="AS32" s="189">
        <f>Capex!AS11</f>
        <v>0</v>
      </c>
      <c r="AT32" s="189">
        <f>Capex!AT11</f>
        <v>0</v>
      </c>
      <c r="AU32" s="189">
        <f>Capex!AU11</f>
        <v>0</v>
      </c>
      <c r="AV32" s="189">
        <f>Capex!AV11</f>
        <v>0</v>
      </c>
      <c r="AW32" s="189">
        <f>Capex!AW11</f>
        <v>0</v>
      </c>
      <c r="AX32" s="189">
        <f>Capex!AX11</f>
        <v>0</v>
      </c>
      <c r="AY32" s="189">
        <f>Capex!AY11</f>
        <v>0</v>
      </c>
      <c r="AZ32" s="189">
        <f>Capex!AZ11</f>
        <v>0</v>
      </c>
      <c r="BA32" s="189">
        <f>Capex!BA11</f>
        <v>0</v>
      </c>
      <c r="BB32" s="189">
        <f>Capex!BB11</f>
        <v>0</v>
      </c>
      <c r="BC32" s="190">
        <f>Capex!BC11</f>
        <v>0</v>
      </c>
    </row>
    <row r="33" spans="1:55" s="2" customFormat="1" x14ac:dyDescent="0.2">
      <c r="A33" s="72"/>
      <c r="B33" s="73"/>
      <c r="C33" s="184"/>
      <c r="D33" s="184"/>
      <c r="E33" s="184"/>
      <c r="F33" s="213"/>
      <c r="G33" s="78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</row>
    <row r="34" spans="1:55" s="3" customFormat="1" ht="17" thickBot="1" x14ac:dyDescent="0.25">
      <c r="A34" s="254" t="s">
        <v>69</v>
      </c>
      <c r="B34" s="255"/>
      <c r="C34" s="197">
        <f>Capex!C12</f>
        <v>3890000</v>
      </c>
      <c r="D34" s="197">
        <f>Capex!D12</f>
        <v>0</v>
      </c>
      <c r="E34" s="197">
        <f>Capex!E12</f>
        <v>0</v>
      </c>
      <c r="F34" s="214">
        <f>Capex!F12</f>
        <v>0</v>
      </c>
      <c r="G34" s="79"/>
      <c r="H34" s="197">
        <f>Capex!H12</f>
        <v>930000</v>
      </c>
      <c r="I34" s="197">
        <f>Capex!I12</f>
        <v>1680000</v>
      </c>
      <c r="J34" s="197">
        <f>Capex!J12</f>
        <v>1280000</v>
      </c>
      <c r="K34" s="197">
        <f>Capex!K12</f>
        <v>0</v>
      </c>
      <c r="L34" s="197">
        <f>Capex!L12</f>
        <v>0</v>
      </c>
      <c r="M34" s="197">
        <f>Capex!M12</f>
        <v>0</v>
      </c>
      <c r="N34" s="197">
        <f>Capex!N12</f>
        <v>0</v>
      </c>
      <c r="O34" s="197">
        <f>Capex!O12</f>
        <v>0</v>
      </c>
      <c r="P34" s="197">
        <f>Capex!P12</f>
        <v>0</v>
      </c>
      <c r="Q34" s="197">
        <f>Capex!Q12</f>
        <v>0</v>
      </c>
      <c r="R34" s="197">
        <f>Capex!R12</f>
        <v>0</v>
      </c>
      <c r="S34" s="197">
        <f>Capex!S12</f>
        <v>0</v>
      </c>
      <c r="T34" s="197">
        <f>Capex!T12</f>
        <v>0</v>
      </c>
      <c r="U34" s="197">
        <f>Capex!U12</f>
        <v>0</v>
      </c>
      <c r="V34" s="197">
        <f>Capex!V12</f>
        <v>0</v>
      </c>
      <c r="W34" s="197">
        <f>Capex!W12</f>
        <v>0</v>
      </c>
      <c r="X34" s="197">
        <f>Capex!X12</f>
        <v>0</v>
      </c>
      <c r="Y34" s="197">
        <f>Capex!Y12</f>
        <v>0</v>
      </c>
      <c r="Z34" s="197">
        <f>Capex!Z12</f>
        <v>0</v>
      </c>
      <c r="AA34" s="197">
        <f>Capex!AA12</f>
        <v>0</v>
      </c>
      <c r="AB34" s="197">
        <f>Capex!AB12</f>
        <v>0</v>
      </c>
      <c r="AC34" s="197">
        <f>Capex!AC12</f>
        <v>0</v>
      </c>
      <c r="AD34" s="197">
        <f>Capex!AD12</f>
        <v>0</v>
      </c>
      <c r="AE34" s="197">
        <f>Capex!AE12</f>
        <v>0</v>
      </c>
      <c r="AF34" s="197">
        <f>Capex!AF12</f>
        <v>0</v>
      </c>
      <c r="AG34" s="197">
        <f>Capex!AG12</f>
        <v>0</v>
      </c>
      <c r="AH34" s="197">
        <f>Capex!AH12</f>
        <v>0</v>
      </c>
      <c r="AI34" s="197">
        <f>Capex!AI12</f>
        <v>0</v>
      </c>
      <c r="AJ34" s="197">
        <f>Capex!AJ12</f>
        <v>0</v>
      </c>
      <c r="AK34" s="197">
        <f>Capex!AK12</f>
        <v>0</v>
      </c>
      <c r="AL34" s="197">
        <f>Capex!AL12</f>
        <v>0</v>
      </c>
      <c r="AM34" s="197">
        <f>Capex!AM12</f>
        <v>0</v>
      </c>
      <c r="AN34" s="197">
        <f>Capex!AN12</f>
        <v>0</v>
      </c>
      <c r="AO34" s="197">
        <f>Capex!AO12</f>
        <v>0</v>
      </c>
      <c r="AP34" s="197">
        <f>Capex!AP12</f>
        <v>0</v>
      </c>
      <c r="AQ34" s="197">
        <f>Capex!AQ12</f>
        <v>0</v>
      </c>
      <c r="AR34" s="197">
        <f>Capex!AR12</f>
        <v>0</v>
      </c>
      <c r="AS34" s="197">
        <f>Capex!AS12</f>
        <v>0</v>
      </c>
      <c r="AT34" s="197">
        <f>Capex!AT12</f>
        <v>0</v>
      </c>
      <c r="AU34" s="197">
        <f>Capex!AU12</f>
        <v>0</v>
      </c>
      <c r="AV34" s="197">
        <f>Capex!AV12</f>
        <v>0</v>
      </c>
      <c r="AW34" s="197">
        <f>Capex!AW12</f>
        <v>0</v>
      </c>
      <c r="AX34" s="197">
        <f>Capex!AX12</f>
        <v>0</v>
      </c>
      <c r="AY34" s="197">
        <f>Capex!AY12</f>
        <v>0</v>
      </c>
      <c r="AZ34" s="197">
        <f>Capex!AZ12</f>
        <v>0</v>
      </c>
      <c r="BA34" s="197">
        <f>Capex!BA12</f>
        <v>0</v>
      </c>
      <c r="BB34" s="197">
        <f>Capex!BB12</f>
        <v>0</v>
      </c>
      <c r="BC34" s="197">
        <f>Capex!BC12</f>
        <v>0</v>
      </c>
    </row>
    <row r="35" spans="1:55" s="3" customFormat="1" ht="18" thickTop="1" thickBot="1" x14ac:dyDescent="0.25">
      <c r="A35" s="93"/>
      <c r="B35" s="93"/>
      <c r="C35" s="197"/>
      <c r="D35" s="197"/>
      <c r="E35" s="197"/>
      <c r="F35" s="214"/>
      <c r="G35" s="94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</row>
    <row r="36" spans="1:55" s="1" customFormat="1" ht="17" thickTop="1" thickBot="1" x14ac:dyDescent="0.25">
      <c r="A36" s="7"/>
      <c r="B36" s="56"/>
      <c r="C36" s="138" t="s">
        <v>5</v>
      </c>
      <c r="D36" s="138" t="s">
        <v>6</v>
      </c>
      <c r="E36" s="138" t="s">
        <v>7</v>
      </c>
      <c r="F36" s="138" t="s">
        <v>8</v>
      </c>
      <c r="H36" s="138" t="s">
        <v>9</v>
      </c>
      <c r="I36" s="138" t="s">
        <v>12</v>
      </c>
      <c r="J36" s="138" t="s">
        <v>13</v>
      </c>
      <c r="K36" s="138" t="s">
        <v>14</v>
      </c>
      <c r="L36" s="138" t="s">
        <v>15</v>
      </c>
      <c r="M36" s="138" t="s">
        <v>16</v>
      </c>
      <c r="N36" s="138" t="s">
        <v>17</v>
      </c>
      <c r="O36" s="138" t="s">
        <v>18</v>
      </c>
      <c r="P36" s="138" t="s">
        <v>19</v>
      </c>
      <c r="Q36" s="138" t="s">
        <v>20</v>
      </c>
      <c r="R36" s="138" t="s">
        <v>21</v>
      </c>
      <c r="S36" s="158" t="s">
        <v>22</v>
      </c>
      <c r="T36" s="159" t="s">
        <v>10</v>
      </c>
      <c r="U36" s="138" t="s">
        <v>23</v>
      </c>
      <c r="V36" s="138" t="s">
        <v>24</v>
      </c>
      <c r="W36" s="138" t="s">
        <v>25</v>
      </c>
      <c r="X36" s="138" t="s">
        <v>26</v>
      </c>
      <c r="Y36" s="138" t="s">
        <v>27</v>
      </c>
      <c r="Z36" s="138" t="s">
        <v>28</v>
      </c>
      <c r="AA36" s="138" t="s">
        <v>29</v>
      </c>
      <c r="AB36" s="138" t="s">
        <v>30</v>
      </c>
      <c r="AC36" s="138" t="s">
        <v>31</v>
      </c>
      <c r="AD36" s="138" t="s">
        <v>32</v>
      </c>
      <c r="AE36" s="158" t="s">
        <v>33</v>
      </c>
      <c r="AF36" s="159" t="s">
        <v>11</v>
      </c>
      <c r="AG36" s="138" t="s">
        <v>34</v>
      </c>
      <c r="AH36" s="138" t="s">
        <v>35</v>
      </c>
      <c r="AI36" s="138" t="s">
        <v>36</v>
      </c>
      <c r="AJ36" s="138" t="s">
        <v>37</v>
      </c>
      <c r="AK36" s="138" t="s">
        <v>38</v>
      </c>
      <c r="AL36" s="138" t="s">
        <v>39</v>
      </c>
      <c r="AM36" s="138" t="s">
        <v>40</v>
      </c>
      <c r="AN36" s="138" t="s">
        <v>41</v>
      </c>
      <c r="AO36" s="138" t="s">
        <v>42</v>
      </c>
      <c r="AP36" s="138" t="s">
        <v>43</v>
      </c>
      <c r="AQ36" s="158" t="s">
        <v>44</v>
      </c>
      <c r="AR36" s="159" t="s">
        <v>46</v>
      </c>
      <c r="AS36" s="138" t="s">
        <v>45</v>
      </c>
      <c r="AT36" s="138" t="s">
        <v>47</v>
      </c>
      <c r="AU36" s="138" t="s">
        <v>48</v>
      </c>
      <c r="AV36" s="138" t="s">
        <v>49</v>
      </c>
      <c r="AW36" s="138" t="s">
        <v>50</v>
      </c>
      <c r="AX36" s="138" t="s">
        <v>51</v>
      </c>
      <c r="AY36" s="138" t="s">
        <v>52</v>
      </c>
      <c r="AZ36" s="138" t="s">
        <v>53</v>
      </c>
      <c r="BA36" s="138" t="s">
        <v>54</v>
      </c>
      <c r="BB36" s="138" t="s">
        <v>55</v>
      </c>
      <c r="BC36" s="158" t="s">
        <v>56</v>
      </c>
    </row>
    <row r="37" spans="1:55" s="54" customFormat="1" ht="18" thickTop="1" thickBot="1" x14ac:dyDescent="0.25">
      <c r="A37" s="248" t="s">
        <v>64</v>
      </c>
      <c r="B37" s="248"/>
      <c r="C37" s="200">
        <f>C12-C23-C34</f>
        <v>97000</v>
      </c>
      <c r="D37" s="200">
        <f>D12-D23-D34</f>
        <v>5940000</v>
      </c>
      <c r="E37" s="200">
        <f>E12-E23-E34</f>
        <v>5940000</v>
      </c>
      <c r="F37" s="201">
        <f>F12-F23-F34</f>
        <v>5940000</v>
      </c>
      <c r="G37" s="53"/>
      <c r="H37" s="199">
        <f t="shared" ref="H37:BC37" si="3">H12-H23-H34</f>
        <v>-930000</v>
      </c>
      <c r="I37" s="200">
        <f t="shared" si="3"/>
        <v>-1680000</v>
      </c>
      <c r="J37" s="200">
        <f t="shared" si="3"/>
        <v>-1280000</v>
      </c>
      <c r="K37" s="200">
        <f t="shared" si="3"/>
        <v>135000</v>
      </c>
      <c r="L37" s="200">
        <f t="shared" si="3"/>
        <v>252000</v>
      </c>
      <c r="M37" s="200">
        <f t="shared" si="3"/>
        <v>252000</v>
      </c>
      <c r="N37" s="200">
        <f t="shared" si="3"/>
        <v>369000</v>
      </c>
      <c r="O37" s="200">
        <f t="shared" si="3"/>
        <v>369000</v>
      </c>
      <c r="P37" s="200">
        <f t="shared" si="3"/>
        <v>369000</v>
      </c>
      <c r="Q37" s="200">
        <f t="shared" si="3"/>
        <v>369000</v>
      </c>
      <c r="R37" s="200">
        <f t="shared" si="3"/>
        <v>369000</v>
      </c>
      <c r="S37" s="201">
        <f t="shared" si="3"/>
        <v>369000</v>
      </c>
      <c r="T37" s="202">
        <f t="shared" si="3"/>
        <v>369000</v>
      </c>
      <c r="U37" s="200">
        <f t="shared" si="3"/>
        <v>369000</v>
      </c>
      <c r="V37" s="200">
        <f t="shared" si="3"/>
        <v>369000</v>
      </c>
      <c r="W37" s="200">
        <f t="shared" si="3"/>
        <v>369000</v>
      </c>
      <c r="X37" s="200">
        <f t="shared" si="3"/>
        <v>369000</v>
      </c>
      <c r="Y37" s="200">
        <f t="shared" si="3"/>
        <v>369000</v>
      </c>
      <c r="Z37" s="200">
        <f t="shared" si="3"/>
        <v>369000</v>
      </c>
      <c r="AA37" s="200">
        <f t="shared" si="3"/>
        <v>369000</v>
      </c>
      <c r="AB37" s="200">
        <f t="shared" si="3"/>
        <v>369000</v>
      </c>
      <c r="AC37" s="200">
        <f t="shared" si="3"/>
        <v>369000</v>
      </c>
      <c r="AD37" s="200">
        <f t="shared" si="3"/>
        <v>369000</v>
      </c>
      <c r="AE37" s="201">
        <f t="shared" si="3"/>
        <v>369000</v>
      </c>
      <c r="AF37" s="202">
        <f t="shared" si="3"/>
        <v>369000</v>
      </c>
      <c r="AG37" s="200">
        <f t="shared" si="3"/>
        <v>369000</v>
      </c>
      <c r="AH37" s="200">
        <f t="shared" si="3"/>
        <v>369000</v>
      </c>
      <c r="AI37" s="200">
        <f t="shared" si="3"/>
        <v>369000</v>
      </c>
      <c r="AJ37" s="200">
        <f t="shared" si="3"/>
        <v>369000</v>
      </c>
      <c r="AK37" s="200">
        <f t="shared" si="3"/>
        <v>369000</v>
      </c>
      <c r="AL37" s="200">
        <f t="shared" si="3"/>
        <v>369000</v>
      </c>
      <c r="AM37" s="200">
        <f t="shared" si="3"/>
        <v>369000</v>
      </c>
      <c r="AN37" s="200">
        <f t="shared" si="3"/>
        <v>369000</v>
      </c>
      <c r="AO37" s="200">
        <f t="shared" si="3"/>
        <v>369000</v>
      </c>
      <c r="AP37" s="200">
        <f t="shared" si="3"/>
        <v>369000</v>
      </c>
      <c r="AQ37" s="201">
        <f t="shared" si="3"/>
        <v>369000</v>
      </c>
      <c r="AR37" s="202">
        <f t="shared" si="3"/>
        <v>369000</v>
      </c>
      <c r="AS37" s="200">
        <f t="shared" si="3"/>
        <v>369000</v>
      </c>
      <c r="AT37" s="200">
        <f t="shared" si="3"/>
        <v>369000</v>
      </c>
      <c r="AU37" s="200">
        <f t="shared" si="3"/>
        <v>369000</v>
      </c>
      <c r="AV37" s="200">
        <f t="shared" si="3"/>
        <v>369000</v>
      </c>
      <c r="AW37" s="200">
        <f t="shared" si="3"/>
        <v>369000</v>
      </c>
      <c r="AX37" s="200">
        <f t="shared" si="3"/>
        <v>369000</v>
      </c>
      <c r="AY37" s="200">
        <f t="shared" si="3"/>
        <v>369000</v>
      </c>
      <c r="AZ37" s="200">
        <f t="shared" si="3"/>
        <v>369000</v>
      </c>
      <c r="BA37" s="200">
        <f t="shared" si="3"/>
        <v>369000</v>
      </c>
      <c r="BB37" s="200">
        <f t="shared" si="3"/>
        <v>369000</v>
      </c>
      <c r="BC37" s="201">
        <f t="shared" si="3"/>
        <v>369000</v>
      </c>
    </row>
    <row r="38" spans="1:55" s="58" customFormat="1" ht="17" thickTop="1" x14ac:dyDescent="0.2">
      <c r="A38" s="219"/>
      <c r="B38" s="220" t="s">
        <v>65</v>
      </c>
      <c r="C38" s="58">
        <f>C37/C7</f>
        <v>1.3143631436314362E-2</v>
      </c>
      <c r="D38" s="58">
        <f>D37/D7</f>
        <v>0.55000000000000004</v>
      </c>
      <c r="E38" s="58">
        <f>E37/E7</f>
        <v>0.55000000000000004</v>
      </c>
      <c r="F38" s="58">
        <f>F37/F7</f>
        <v>0.55000000000000004</v>
      </c>
      <c r="K38" s="58">
        <f t="shared" ref="K38:L38" si="4">K37/K7</f>
        <v>0.25</v>
      </c>
      <c r="L38" s="58">
        <f t="shared" si="4"/>
        <v>0.35</v>
      </c>
      <c r="M38" s="58">
        <f t="shared" ref="M38:BC38" si="5">M37/M7</f>
        <v>0.35</v>
      </c>
      <c r="N38" s="58">
        <f t="shared" si="5"/>
        <v>0.41</v>
      </c>
      <c r="O38" s="58">
        <f t="shared" si="5"/>
        <v>0.41</v>
      </c>
      <c r="P38" s="58">
        <f t="shared" si="5"/>
        <v>0.41</v>
      </c>
      <c r="Q38" s="58">
        <f t="shared" si="5"/>
        <v>0.41</v>
      </c>
      <c r="R38" s="58">
        <f t="shared" si="5"/>
        <v>0.41</v>
      </c>
      <c r="S38" s="58">
        <f t="shared" si="5"/>
        <v>0.41</v>
      </c>
      <c r="T38" s="58">
        <f t="shared" si="5"/>
        <v>0.41</v>
      </c>
      <c r="U38" s="58">
        <f t="shared" si="5"/>
        <v>0.41</v>
      </c>
      <c r="V38" s="58">
        <f t="shared" si="5"/>
        <v>0.41</v>
      </c>
      <c r="W38" s="58">
        <f t="shared" si="5"/>
        <v>0.41</v>
      </c>
      <c r="X38" s="58">
        <f t="shared" si="5"/>
        <v>0.41</v>
      </c>
      <c r="Y38" s="58">
        <f t="shared" si="5"/>
        <v>0.41</v>
      </c>
      <c r="Z38" s="58">
        <f t="shared" si="5"/>
        <v>0.41</v>
      </c>
      <c r="AA38" s="58">
        <f t="shared" si="5"/>
        <v>0.41</v>
      </c>
      <c r="AB38" s="58">
        <f t="shared" si="5"/>
        <v>0.41</v>
      </c>
      <c r="AC38" s="58">
        <f t="shared" si="5"/>
        <v>0.41</v>
      </c>
      <c r="AD38" s="58">
        <f t="shared" si="5"/>
        <v>0.41</v>
      </c>
      <c r="AE38" s="58">
        <f t="shared" si="5"/>
        <v>0.41</v>
      </c>
      <c r="AF38" s="58">
        <f t="shared" si="5"/>
        <v>0.41</v>
      </c>
      <c r="AG38" s="58">
        <f t="shared" si="5"/>
        <v>0.41</v>
      </c>
      <c r="AH38" s="58">
        <f t="shared" si="5"/>
        <v>0.41</v>
      </c>
      <c r="AI38" s="58">
        <f t="shared" si="5"/>
        <v>0.41</v>
      </c>
      <c r="AJ38" s="58">
        <f t="shared" si="5"/>
        <v>0.41</v>
      </c>
      <c r="AK38" s="58">
        <f t="shared" si="5"/>
        <v>0.41</v>
      </c>
      <c r="AL38" s="58">
        <f t="shared" si="5"/>
        <v>0.41</v>
      </c>
      <c r="AM38" s="58">
        <f t="shared" si="5"/>
        <v>0.41</v>
      </c>
      <c r="AN38" s="58">
        <f t="shared" si="5"/>
        <v>0.41</v>
      </c>
      <c r="AO38" s="58">
        <f t="shared" si="5"/>
        <v>0.41</v>
      </c>
      <c r="AP38" s="58">
        <f t="shared" si="5"/>
        <v>0.41</v>
      </c>
      <c r="AQ38" s="58">
        <f t="shared" si="5"/>
        <v>0.41</v>
      </c>
      <c r="AR38" s="58">
        <f t="shared" si="5"/>
        <v>0.41</v>
      </c>
      <c r="AS38" s="58">
        <f t="shared" si="5"/>
        <v>0.41</v>
      </c>
      <c r="AT38" s="58">
        <f t="shared" si="5"/>
        <v>0.41</v>
      </c>
      <c r="AU38" s="58">
        <f t="shared" si="5"/>
        <v>0.41</v>
      </c>
      <c r="AV38" s="58">
        <f t="shared" si="5"/>
        <v>0.41</v>
      </c>
      <c r="AW38" s="58">
        <f t="shared" si="5"/>
        <v>0.41</v>
      </c>
      <c r="AX38" s="58">
        <f t="shared" si="5"/>
        <v>0.41</v>
      </c>
      <c r="AY38" s="58">
        <f t="shared" si="5"/>
        <v>0.41</v>
      </c>
      <c r="AZ38" s="58">
        <f t="shared" si="5"/>
        <v>0.41</v>
      </c>
      <c r="BA38" s="58">
        <f t="shared" si="5"/>
        <v>0.41</v>
      </c>
      <c r="BB38" s="58">
        <f t="shared" si="5"/>
        <v>0.41</v>
      </c>
      <c r="BC38" s="58">
        <f t="shared" si="5"/>
        <v>0.41</v>
      </c>
    </row>
    <row r="39" spans="1:55" s="1" customFormat="1" x14ac:dyDescent="0.2">
      <c r="A39" s="7"/>
      <c r="B39" s="56"/>
      <c r="C39" s="149"/>
      <c r="D39" s="149"/>
      <c r="E39" s="149"/>
      <c r="F39" s="149"/>
      <c r="G39" s="203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</row>
    <row r="40" spans="1:55" s="1" customFormat="1" x14ac:dyDescent="0.2">
      <c r="A40" s="249" t="s">
        <v>66</v>
      </c>
      <c r="B40" s="249"/>
      <c r="C40" s="149"/>
      <c r="D40" s="149"/>
      <c r="E40" s="149"/>
      <c r="F40" s="215" t="s">
        <v>73</v>
      </c>
      <c r="H40" s="149">
        <f>H37+G40</f>
        <v>-930000</v>
      </c>
      <c r="I40" s="149">
        <f t="shared" ref="I40:BC40" si="6">I37+H40</f>
        <v>-2610000</v>
      </c>
      <c r="J40" s="149">
        <f t="shared" si="6"/>
        <v>-3890000</v>
      </c>
      <c r="K40" s="149">
        <f t="shared" si="6"/>
        <v>-3755000</v>
      </c>
      <c r="L40" s="149">
        <f t="shared" si="6"/>
        <v>-3503000</v>
      </c>
      <c r="M40" s="149">
        <f t="shared" si="6"/>
        <v>-3251000</v>
      </c>
      <c r="N40" s="149">
        <f t="shared" si="6"/>
        <v>-2882000</v>
      </c>
      <c r="O40" s="149">
        <f t="shared" si="6"/>
        <v>-2513000</v>
      </c>
      <c r="P40" s="149">
        <f t="shared" si="6"/>
        <v>-2144000</v>
      </c>
      <c r="Q40" s="149">
        <f t="shared" si="6"/>
        <v>-1775000</v>
      </c>
      <c r="R40" s="149">
        <f t="shared" si="6"/>
        <v>-1406000</v>
      </c>
      <c r="S40" s="149">
        <f t="shared" si="6"/>
        <v>-1037000</v>
      </c>
      <c r="T40" s="243">
        <f t="shared" si="6"/>
        <v>-668000</v>
      </c>
      <c r="U40" s="243">
        <f t="shared" si="6"/>
        <v>-299000</v>
      </c>
      <c r="V40" s="243">
        <f t="shared" si="6"/>
        <v>70000</v>
      </c>
      <c r="W40" s="149">
        <f>W37+V40</f>
        <v>439000</v>
      </c>
      <c r="X40" s="243">
        <f t="shared" si="6"/>
        <v>808000</v>
      </c>
      <c r="Y40" s="149">
        <f t="shared" si="6"/>
        <v>1177000</v>
      </c>
      <c r="Z40" s="149">
        <f t="shared" si="6"/>
        <v>1546000</v>
      </c>
      <c r="AA40" s="149">
        <f t="shared" si="6"/>
        <v>1915000</v>
      </c>
      <c r="AB40" s="149">
        <f t="shared" si="6"/>
        <v>2284000</v>
      </c>
      <c r="AC40" s="149">
        <f t="shared" si="6"/>
        <v>2653000</v>
      </c>
      <c r="AD40" s="149">
        <f t="shared" si="6"/>
        <v>3022000</v>
      </c>
      <c r="AE40" s="149">
        <f t="shared" si="6"/>
        <v>3391000</v>
      </c>
      <c r="AF40" s="149">
        <f t="shared" si="6"/>
        <v>3760000</v>
      </c>
      <c r="AG40" s="149">
        <f t="shared" si="6"/>
        <v>4129000</v>
      </c>
      <c r="AH40" s="149">
        <f t="shared" si="6"/>
        <v>4498000</v>
      </c>
      <c r="AI40" s="149">
        <f t="shared" si="6"/>
        <v>4867000</v>
      </c>
      <c r="AJ40" s="149">
        <f t="shared" si="6"/>
        <v>5236000</v>
      </c>
      <c r="AK40" s="149">
        <f t="shared" si="6"/>
        <v>5605000</v>
      </c>
      <c r="AL40" s="149">
        <f t="shared" si="6"/>
        <v>5974000</v>
      </c>
      <c r="AM40" s="149">
        <f t="shared" si="6"/>
        <v>6343000</v>
      </c>
      <c r="AN40" s="149">
        <f t="shared" si="6"/>
        <v>6712000</v>
      </c>
      <c r="AO40" s="149">
        <f t="shared" si="6"/>
        <v>7081000</v>
      </c>
      <c r="AP40" s="149">
        <f t="shared" si="6"/>
        <v>7450000</v>
      </c>
      <c r="AQ40" s="149">
        <f t="shared" si="6"/>
        <v>7819000</v>
      </c>
      <c r="AR40" s="149">
        <f t="shared" si="6"/>
        <v>8188000</v>
      </c>
      <c r="AS40" s="149">
        <f t="shared" si="6"/>
        <v>8557000</v>
      </c>
      <c r="AT40" s="149">
        <f t="shared" si="6"/>
        <v>8926000</v>
      </c>
      <c r="AU40" s="149">
        <f t="shared" si="6"/>
        <v>9295000</v>
      </c>
      <c r="AV40" s="149">
        <f t="shared" si="6"/>
        <v>9664000</v>
      </c>
      <c r="AW40" s="149">
        <f t="shared" si="6"/>
        <v>10033000</v>
      </c>
      <c r="AX40" s="149">
        <f t="shared" si="6"/>
        <v>10402000</v>
      </c>
      <c r="AY40" s="149">
        <f t="shared" si="6"/>
        <v>10771000</v>
      </c>
      <c r="AZ40" s="149">
        <f t="shared" si="6"/>
        <v>11140000</v>
      </c>
      <c r="BA40" s="149">
        <f t="shared" si="6"/>
        <v>11509000</v>
      </c>
      <c r="BB40" s="149">
        <f t="shared" si="6"/>
        <v>11878000</v>
      </c>
      <c r="BC40" s="149">
        <f t="shared" si="6"/>
        <v>12247000</v>
      </c>
    </row>
    <row r="41" spans="1:55" s="1" customFormat="1" x14ac:dyDescent="0.2">
      <c r="A41" s="85"/>
      <c r="B41" s="85"/>
      <c r="C41" s="149"/>
      <c r="D41" s="149"/>
      <c r="E41" s="149"/>
      <c r="F41" s="149"/>
      <c r="G41" s="82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</row>
    <row r="42" spans="1:55" s="1" customFormat="1" x14ac:dyDescent="0.2">
      <c r="B42" s="82" t="s">
        <v>77</v>
      </c>
      <c r="C42" s="215"/>
      <c r="D42" s="215"/>
      <c r="E42" s="216" t="s">
        <v>74</v>
      </c>
      <c r="F42" s="216" t="s">
        <v>75</v>
      </c>
      <c r="G42" s="87" t="s">
        <v>76</v>
      </c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</row>
    <row r="43" spans="1:55" s="1" customFormat="1" x14ac:dyDescent="0.2">
      <c r="A43" s="250">
        <f>C37</f>
        <v>97000</v>
      </c>
      <c r="B43" s="250"/>
      <c r="C43" s="217"/>
      <c r="D43" s="217"/>
      <c r="E43" s="217">
        <f>IF(OR(A43=0,A43=" "),"-",C43+D43)</f>
        <v>0</v>
      </c>
      <c r="F43" s="221">
        <f>IF(OR(A43=0,A43=" "),"-",E43/A43)</f>
        <v>0</v>
      </c>
      <c r="G43" s="88">
        <f>IF(OR(A43=0,A43=" "),"-",E43/A43/12)</f>
        <v>0</v>
      </c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</row>
    <row r="44" spans="1:55" s="1" customFormat="1" x14ac:dyDescent="0.2">
      <c r="A44" s="85"/>
      <c r="B44" s="85"/>
      <c r="C44" s="149"/>
      <c r="D44" s="149"/>
      <c r="E44" s="149"/>
      <c r="F44" s="215"/>
      <c r="G44" s="4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</row>
    <row r="45" spans="1:55" s="1" customFormat="1" x14ac:dyDescent="0.2">
      <c r="B45" s="82" t="s">
        <v>78</v>
      </c>
      <c r="C45" s="215"/>
      <c r="D45" s="215"/>
      <c r="E45" s="216" t="s">
        <v>74</v>
      </c>
      <c r="F45" s="216" t="s">
        <v>75</v>
      </c>
      <c r="G45" s="87" t="s">
        <v>76</v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</row>
    <row r="46" spans="1:55" s="1" customFormat="1" x14ac:dyDescent="0.2">
      <c r="A46" s="250">
        <f>D37</f>
        <v>5940000</v>
      </c>
      <c r="B46" s="250"/>
      <c r="C46" s="217">
        <f>A46*0.15</f>
        <v>891000</v>
      </c>
      <c r="D46" s="217"/>
      <c r="E46" s="217">
        <f>IF(OR(A46=0,A46=" "),"-",C46+D46)</f>
        <v>891000</v>
      </c>
      <c r="F46" s="221">
        <f>IF(OR(A46=0,A46=" "),"-",E46/A46)</f>
        <v>0.15</v>
      </c>
      <c r="G46" s="88">
        <f>IF(OR(A46=0,A46=" "),"-",E46/A46/12)</f>
        <v>1.2499999999999999E-2</v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</row>
    <row r="47" spans="1:55" s="1" customFormat="1" x14ac:dyDescent="0.2">
      <c r="A47" s="85"/>
      <c r="B47" s="85"/>
      <c r="C47" s="149"/>
      <c r="D47" s="149"/>
      <c r="E47" s="149"/>
      <c r="F47" s="215"/>
      <c r="G47" s="4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</row>
    <row r="48" spans="1:55" s="1" customFormat="1" x14ac:dyDescent="0.2">
      <c r="B48" s="82" t="s">
        <v>79</v>
      </c>
      <c r="C48" s="215"/>
      <c r="D48" s="215"/>
      <c r="E48" s="216" t="s">
        <v>74</v>
      </c>
      <c r="F48" s="216" t="s">
        <v>75</v>
      </c>
      <c r="G48" s="87" t="s">
        <v>76</v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</row>
    <row r="49" spans="1:55" s="1" customFormat="1" x14ac:dyDescent="0.2">
      <c r="A49" s="250">
        <f>E37</f>
        <v>5940000</v>
      </c>
      <c r="B49" s="250"/>
      <c r="C49" s="217">
        <f>A49*0.15</f>
        <v>891000</v>
      </c>
      <c r="D49" s="217"/>
      <c r="E49" s="217">
        <f>IF(OR(A49=0,A49=" "),"-",C49+D49)</f>
        <v>891000</v>
      </c>
      <c r="F49" s="221">
        <f>IF(OR(A49=0,A49=" "),"-",E49/A49)</f>
        <v>0.15</v>
      </c>
      <c r="G49" s="88">
        <f>IF(OR(A49=0,A49=" "),"-",E49/A49/12)</f>
        <v>1.2499999999999999E-2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</row>
    <row r="50" spans="1:55" s="1" customFormat="1" x14ac:dyDescent="0.2">
      <c r="A50" s="85"/>
      <c r="B50" s="85"/>
      <c r="C50" s="149"/>
      <c r="D50" s="149"/>
      <c r="E50" s="149"/>
      <c r="F50" s="215"/>
      <c r="G50" s="4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</row>
    <row r="51" spans="1:55" s="1" customFormat="1" x14ac:dyDescent="0.2">
      <c r="B51" s="82" t="s">
        <v>80</v>
      </c>
      <c r="C51" s="215"/>
      <c r="D51" s="215"/>
      <c r="E51" s="216" t="s">
        <v>74</v>
      </c>
      <c r="F51" s="216" t="s">
        <v>75</v>
      </c>
      <c r="G51" s="87" t="s">
        <v>76</v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</row>
    <row r="52" spans="1:55" s="1" customFormat="1" x14ac:dyDescent="0.2">
      <c r="A52" s="250">
        <f>F37</f>
        <v>5940000</v>
      </c>
      <c r="B52" s="250"/>
      <c r="C52" s="217">
        <f>A52*0.15</f>
        <v>891000</v>
      </c>
      <c r="D52" s="217"/>
      <c r="E52" s="217">
        <f>IF(OR(A52=0,A52=" "),"-",C52+D52)</f>
        <v>891000</v>
      </c>
      <c r="F52" s="221">
        <f>IF(OR(A52=0,A52=" "),"-",E52/A52)</f>
        <v>0.15</v>
      </c>
      <c r="G52" s="88">
        <f>IF(OR(A52=0,A52=" "),"-",E52/A52/12)</f>
        <v>1.2499999999999999E-2</v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</row>
    <row r="53" spans="1:55" s="1" customFormat="1" x14ac:dyDescent="0.2">
      <c r="A53" s="85"/>
      <c r="B53" s="85"/>
      <c r="C53" s="149"/>
      <c r="D53" s="149"/>
      <c r="E53" s="149"/>
      <c r="F53" s="149"/>
      <c r="G53" s="82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</row>
    <row r="54" spans="1:55" s="1" customFormat="1" ht="16" thickBot="1" x14ac:dyDescent="0.25">
      <c r="A54" s="7"/>
      <c r="B54" s="56"/>
      <c r="C54" s="149"/>
      <c r="D54" s="149"/>
      <c r="E54" s="149"/>
      <c r="F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</row>
    <row r="55" spans="1:55" s="57" customFormat="1" ht="21" thickTop="1" thickBot="1" x14ac:dyDescent="0.3">
      <c r="A55" s="253" t="s">
        <v>67</v>
      </c>
      <c r="B55" s="253"/>
      <c r="C55" s="218">
        <f>C37-E43</f>
        <v>97000</v>
      </c>
      <c r="D55" s="218">
        <f>D37-E46</f>
        <v>5049000</v>
      </c>
      <c r="E55" s="218">
        <f>E37-E49</f>
        <v>5049000</v>
      </c>
      <c r="F55" s="218">
        <f>F37-E52</f>
        <v>5049000</v>
      </c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</row>
    <row r="56" spans="1:55" s="95" customFormat="1" ht="18" thickTop="1" thickBot="1" x14ac:dyDescent="0.25">
      <c r="A56" s="222"/>
      <c r="B56" s="223" t="s">
        <v>81</v>
      </c>
      <c r="C56" s="224">
        <f>C55/C7</f>
        <v>1.3143631436314362E-2</v>
      </c>
      <c r="D56" s="224">
        <f>D55/D7</f>
        <v>0.46750000000000003</v>
      </c>
      <c r="E56" s="224">
        <f>E55/E7</f>
        <v>0.46750000000000003</v>
      </c>
      <c r="F56" s="224">
        <f>F55/F7</f>
        <v>0.46750000000000003</v>
      </c>
    </row>
    <row r="57" spans="1:55" s="1" customFormat="1" ht="21" thickTop="1" thickBot="1" x14ac:dyDescent="0.3">
      <c r="A57" s="253" t="s">
        <v>68</v>
      </c>
      <c r="B57" s="253"/>
      <c r="C57" s="218">
        <f>C55</f>
        <v>97000</v>
      </c>
      <c r="D57" s="218">
        <f>D55+C57</f>
        <v>5146000</v>
      </c>
      <c r="E57" s="218">
        <f>E55+D57</f>
        <v>10195000</v>
      </c>
      <c r="F57" s="218">
        <f>F55+E57</f>
        <v>15244000</v>
      </c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</row>
    <row r="58" spans="1:55" s="1" customFormat="1" ht="16" thickTop="1" x14ac:dyDescent="0.2">
      <c r="A58" s="7"/>
      <c r="B58" s="56"/>
      <c r="C58" s="149"/>
      <c r="D58" s="149"/>
      <c r="E58" s="149"/>
      <c r="F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</row>
    <row r="59" spans="1:55" s="1" customFormat="1" ht="21" x14ac:dyDescent="0.2">
      <c r="A59" s="89" t="s">
        <v>72</v>
      </c>
      <c r="B59" s="225">
        <f>NPV(0.07,C55:F55)</f>
        <v>12473992.250708789</v>
      </c>
      <c r="C59" s="165"/>
      <c r="D59" s="165"/>
      <c r="E59" s="165"/>
      <c r="F59" s="165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</row>
    <row r="60" spans="1:55" s="1" customFormat="1" ht="21" x14ac:dyDescent="0.25">
      <c r="A60" s="83" t="s">
        <v>71</v>
      </c>
      <c r="B60" s="84" t="e">
        <f>IRR(C55:F55)</f>
        <v>#NUM!</v>
      </c>
      <c r="C60" s="165"/>
      <c r="D60" s="165"/>
      <c r="E60" s="165"/>
      <c r="F60" s="165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</row>
    <row r="61" spans="1:55" s="1" customFormat="1" x14ac:dyDescent="0.2">
      <c r="A61" s="7"/>
      <c r="C61" s="149"/>
      <c r="D61" s="149"/>
      <c r="E61" s="149"/>
      <c r="F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</row>
    <row r="62" spans="1:55" s="1" customFormat="1" x14ac:dyDescent="0.2">
      <c r="A62" s="7"/>
      <c r="B62" s="4"/>
      <c r="C62" s="149"/>
      <c r="D62" s="149"/>
      <c r="E62" s="149"/>
      <c r="F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</row>
    <row r="63" spans="1:55" s="1" customFormat="1" x14ac:dyDescent="0.2">
      <c r="A63" s="7"/>
      <c r="B63" s="56"/>
      <c r="C63" s="149"/>
      <c r="D63" s="149"/>
      <c r="E63" s="149"/>
      <c r="F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</row>
    <row r="64" spans="1:55" s="1" customFormat="1" x14ac:dyDescent="0.2">
      <c r="A64" s="7"/>
      <c r="B64" s="56"/>
      <c r="C64" s="149"/>
      <c r="D64" s="149"/>
      <c r="E64" s="149"/>
      <c r="F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</row>
    <row r="65" spans="1:55" s="1" customFormat="1" x14ac:dyDescent="0.2">
      <c r="A65" s="7"/>
      <c r="B65" s="56"/>
      <c r="C65" s="149"/>
      <c r="D65" s="149"/>
      <c r="E65" s="149"/>
      <c r="F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</row>
    <row r="66" spans="1:55" s="1" customFormat="1" x14ac:dyDescent="0.2">
      <c r="A66" s="7"/>
      <c r="B66" s="56"/>
      <c r="C66" s="149"/>
      <c r="D66" s="149"/>
      <c r="E66" s="149"/>
      <c r="F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</row>
    <row r="67" spans="1:55" s="1" customFormat="1" x14ac:dyDescent="0.2">
      <c r="A67" s="7"/>
      <c r="B67" s="56"/>
      <c r="C67" s="149"/>
      <c r="D67" s="149"/>
      <c r="E67" s="149"/>
      <c r="F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</row>
    <row r="68" spans="1:55" s="1" customFormat="1" x14ac:dyDescent="0.2">
      <c r="A68" s="7"/>
      <c r="B68" s="56"/>
      <c r="C68" s="149"/>
      <c r="D68" s="149"/>
      <c r="E68" s="149"/>
      <c r="F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</row>
    <row r="69" spans="1:55" s="1" customFormat="1" x14ac:dyDescent="0.2">
      <c r="A69" s="7"/>
      <c r="B69" s="56"/>
      <c r="C69" s="149"/>
      <c r="D69" s="149"/>
      <c r="E69" s="149"/>
      <c r="F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</row>
    <row r="70" spans="1:55" s="1" customFormat="1" x14ac:dyDescent="0.2">
      <c r="A70" s="7"/>
      <c r="B70" s="56"/>
      <c r="C70" s="149"/>
      <c r="D70" s="149"/>
      <c r="E70" s="149"/>
      <c r="F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</row>
    <row r="71" spans="1:55" s="1" customFormat="1" x14ac:dyDescent="0.2">
      <c r="A71" s="7"/>
      <c r="B71" s="56"/>
      <c r="C71" s="149"/>
      <c r="D71" s="149"/>
      <c r="E71" s="149"/>
      <c r="F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</row>
    <row r="72" spans="1:55" s="1" customFormat="1" x14ac:dyDescent="0.2">
      <c r="A72" s="7"/>
      <c r="B72" s="56"/>
      <c r="C72" s="149"/>
      <c r="D72" s="149"/>
      <c r="E72" s="149"/>
      <c r="F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</row>
    <row r="73" spans="1:55" s="1" customFormat="1" x14ac:dyDescent="0.2">
      <c r="A73" s="7"/>
      <c r="B73" s="56"/>
      <c r="C73" s="149"/>
      <c r="D73" s="149"/>
      <c r="E73" s="149"/>
      <c r="F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</row>
    <row r="74" spans="1:55" s="1" customFormat="1" x14ac:dyDescent="0.2">
      <c r="A74" s="7"/>
      <c r="B74" s="56"/>
      <c r="C74" s="149"/>
      <c r="D74" s="149"/>
      <c r="E74" s="149"/>
      <c r="F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</row>
    <row r="75" spans="1:55" s="1" customFormat="1" x14ac:dyDescent="0.2">
      <c r="A75" s="7"/>
      <c r="B75" s="56"/>
      <c r="C75" s="149"/>
      <c r="D75" s="149"/>
      <c r="E75" s="149"/>
      <c r="F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</row>
    <row r="76" spans="1:55" s="1" customFormat="1" x14ac:dyDescent="0.2">
      <c r="A76" s="7"/>
      <c r="B76" s="56"/>
      <c r="C76" s="149"/>
      <c r="D76" s="149"/>
      <c r="E76" s="149"/>
      <c r="F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</row>
    <row r="77" spans="1:55" s="1" customFormat="1" x14ac:dyDescent="0.2">
      <c r="A77" s="7"/>
      <c r="B77" s="56"/>
      <c r="C77" s="149"/>
      <c r="D77" s="149"/>
      <c r="E77" s="149"/>
      <c r="F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</row>
    <row r="78" spans="1:55" s="1" customFormat="1" x14ac:dyDescent="0.2">
      <c r="A78" s="7"/>
      <c r="B78" s="56"/>
      <c r="C78" s="149"/>
      <c r="D78" s="149"/>
      <c r="E78" s="149"/>
      <c r="F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</row>
    <row r="79" spans="1:55" s="1" customFormat="1" x14ac:dyDescent="0.2">
      <c r="A79" s="7"/>
      <c r="B79" s="56"/>
      <c r="C79" s="149"/>
      <c r="D79" s="149"/>
      <c r="E79" s="149"/>
      <c r="F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</row>
    <row r="80" spans="1:55" s="1" customFormat="1" x14ac:dyDescent="0.2">
      <c r="A80" s="7"/>
      <c r="B80" s="56"/>
      <c r="C80" s="149"/>
      <c r="D80" s="149"/>
      <c r="E80" s="149"/>
      <c r="F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</row>
    <row r="81" spans="1:55" s="1" customFormat="1" x14ac:dyDescent="0.2">
      <c r="A81" s="7"/>
      <c r="B81" s="56"/>
      <c r="C81" s="149"/>
      <c r="D81" s="149"/>
      <c r="E81" s="149"/>
      <c r="F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</row>
    <row r="82" spans="1:55" s="1" customFormat="1" x14ac:dyDescent="0.2">
      <c r="A82" s="7"/>
      <c r="B82" s="56"/>
      <c r="C82" s="149"/>
      <c r="D82" s="149"/>
      <c r="E82" s="149"/>
      <c r="F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</row>
    <row r="83" spans="1:55" s="1" customFormat="1" x14ac:dyDescent="0.2">
      <c r="A83" s="7"/>
      <c r="B83" s="56"/>
      <c r="C83" s="149"/>
      <c r="D83" s="149"/>
      <c r="E83" s="149"/>
      <c r="F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</row>
    <row r="84" spans="1:55" s="1" customFormat="1" x14ac:dyDescent="0.2">
      <c r="A84" s="7"/>
      <c r="B84" s="56"/>
      <c r="C84" s="149"/>
      <c r="D84" s="149"/>
      <c r="E84" s="149"/>
      <c r="F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</row>
    <row r="85" spans="1:55" s="1" customFormat="1" x14ac:dyDescent="0.2">
      <c r="A85" s="7"/>
      <c r="B85" s="56"/>
      <c r="C85" s="149"/>
      <c r="D85" s="149"/>
      <c r="E85" s="149"/>
      <c r="F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</row>
    <row r="86" spans="1:55" s="1" customFormat="1" x14ac:dyDescent="0.2">
      <c r="A86" s="7"/>
      <c r="B86" s="56"/>
      <c r="C86" s="149"/>
      <c r="D86" s="149"/>
      <c r="E86" s="149"/>
      <c r="F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</row>
    <row r="87" spans="1:55" s="1" customFormat="1" x14ac:dyDescent="0.2">
      <c r="A87" s="7"/>
      <c r="B87" s="56"/>
      <c r="C87" s="149"/>
      <c r="D87" s="149"/>
      <c r="E87" s="149"/>
      <c r="F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</row>
    <row r="88" spans="1:55" s="1" customFormat="1" x14ac:dyDescent="0.2">
      <c r="A88" s="7"/>
      <c r="B88" s="56"/>
      <c r="C88" s="149"/>
      <c r="D88" s="149"/>
      <c r="E88" s="149"/>
      <c r="F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</row>
    <row r="89" spans="1:55" s="1" customFormat="1" x14ac:dyDescent="0.2">
      <c r="A89" s="7"/>
      <c r="B89" s="56"/>
      <c r="C89" s="149"/>
      <c r="D89" s="149"/>
      <c r="E89" s="149"/>
      <c r="F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</row>
    <row r="90" spans="1:55" s="1" customFormat="1" x14ac:dyDescent="0.2">
      <c r="A90" s="7"/>
      <c r="B90" s="56"/>
      <c r="C90" s="149"/>
      <c r="D90" s="149"/>
      <c r="E90" s="149"/>
      <c r="F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</row>
    <row r="91" spans="1:55" s="1" customFormat="1" x14ac:dyDescent="0.2">
      <c r="A91" s="7"/>
      <c r="B91" s="56"/>
      <c r="C91" s="149"/>
      <c r="D91" s="149"/>
      <c r="E91" s="149"/>
      <c r="F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</row>
    <row r="92" spans="1:55" s="1" customFormat="1" x14ac:dyDescent="0.2">
      <c r="A92" s="7"/>
      <c r="B92" s="56"/>
      <c r="C92" s="149"/>
      <c r="D92" s="149"/>
      <c r="E92" s="149"/>
      <c r="F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</row>
    <row r="93" spans="1:55" s="1" customFormat="1" x14ac:dyDescent="0.2">
      <c r="A93" s="7"/>
      <c r="B93" s="56"/>
      <c r="C93" s="149"/>
      <c r="D93" s="149"/>
      <c r="E93" s="149"/>
      <c r="F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</row>
    <row r="94" spans="1:55" s="1" customFormat="1" x14ac:dyDescent="0.2">
      <c r="A94" s="7"/>
      <c r="B94" s="56"/>
      <c r="C94" s="149"/>
      <c r="D94" s="149"/>
      <c r="E94" s="149"/>
      <c r="F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</row>
    <row r="95" spans="1:55" s="1" customFormat="1" x14ac:dyDescent="0.2">
      <c r="A95" s="7"/>
      <c r="B95" s="56"/>
      <c r="C95" s="149"/>
      <c r="D95" s="149"/>
      <c r="E95" s="149"/>
      <c r="F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</row>
    <row r="96" spans="1:55" s="1" customFormat="1" x14ac:dyDescent="0.2">
      <c r="A96" s="7"/>
      <c r="B96" s="56"/>
      <c r="C96" s="149"/>
      <c r="D96" s="149"/>
      <c r="E96" s="149"/>
      <c r="F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</row>
    <row r="97" spans="1:55" s="1" customFormat="1" x14ac:dyDescent="0.2">
      <c r="A97" s="7"/>
      <c r="B97" s="56"/>
      <c r="C97" s="149"/>
      <c r="D97" s="149"/>
      <c r="E97" s="149"/>
      <c r="F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</row>
    <row r="98" spans="1:55" s="1" customFormat="1" x14ac:dyDescent="0.2">
      <c r="A98" s="7"/>
      <c r="B98" s="56"/>
      <c r="C98" s="149"/>
      <c r="D98" s="149"/>
      <c r="E98" s="149"/>
      <c r="F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</row>
    <row r="99" spans="1:55" s="1" customFormat="1" x14ac:dyDescent="0.2">
      <c r="A99" s="7"/>
      <c r="B99" s="56"/>
      <c r="C99" s="149"/>
      <c r="D99" s="149"/>
      <c r="E99" s="149"/>
      <c r="F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</row>
    <row r="100" spans="1:55" s="1" customFormat="1" x14ac:dyDescent="0.2">
      <c r="A100" s="7"/>
      <c r="B100" s="56"/>
      <c r="C100" s="149"/>
      <c r="D100" s="149"/>
      <c r="E100" s="149"/>
      <c r="F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</row>
    <row r="101" spans="1:55" s="1" customFormat="1" x14ac:dyDescent="0.2">
      <c r="A101" s="7"/>
      <c r="B101" s="56"/>
      <c r="C101" s="149"/>
      <c r="D101" s="149"/>
      <c r="E101" s="149"/>
      <c r="F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</row>
    <row r="102" spans="1:55" s="1" customFormat="1" x14ac:dyDescent="0.2">
      <c r="A102" s="7"/>
      <c r="B102" s="56"/>
      <c r="C102" s="149"/>
      <c r="D102" s="149"/>
      <c r="E102" s="149"/>
      <c r="F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</row>
    <row r="103" spans="1:55" s="1" customFormat="1" x14ac:dyDescent="0.2">
      <c r="A103" s="7"/>
      <c r="B103" s="56"/>
      <c r="C103" s="149"/>
      <c r="D103" s="149"/>
      <c r="E103" s="149"/>
      <c r="F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</row>
    <row r="104" spans="1:55" s="1" customFormat="1" x14ac:dyDescent="0.2">
      <c r="A104" s="7"/>
      <c r="B104" s="56"/>
      <c r="C104" s="149"/>
      <c r="D104" s="149"/>
      <c r="E104" s="149"/>
      <c r="F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</row>
    <row r="105" spans="1:55" s="1" customFormat="1" x14ac:dyDescent="0.2">
      <c r="A105" s="7"/>
      <c r="B105" s="56"/>
      <c r="C105" s="149"/>
      <c r="D105" s="149"/>
      <c r="E105" s="149"/>
      <c r="F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</row>
    <row r="106" spans="1:55" s="1" customFormat="1" x14ac:dyDescent="0.2">
      <c r="A106" s="7"/>
      <c r="B106" s="56"/>
      <c r="C106" s="149"/>
      <c r="D106" s="149"/>
      <c r="E106" s="149"/>
      <c r="F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</row>
    <row r="107" spans="1:55" s="1" customFormat="1" x14ac:dyDescent="0.2">
      <c r="A107" s="7"/>
      <c r="B107" s="56"/>
      <c r="C107" s="149"/>
      <c r="D107" s="149"/>
      <c r="E107" s="149"/>
      <c r="F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</row>
    <row r="108" spans="1:55" s="1" customFormat="1" x14ac:dyDescent="0.2">
      <c r="A108" s="7"/>
      <c r="B108" s="56"/>
      <c r="C108" s="149"/>
      <c r="D108" s="149"/>
      <c r="E108" s="149"/>
      <c r="F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</row>
    <row r="109" spans="1:55" s="1" customFormat="1" x14ac:dyDescent="0.2">
      <c r="A109" s="7"/>
      <c r="B109" s="56"/>
      <c r="C109" s="149"/>
      <c r="D109" s="149"/>
      <c r="E109" s="149"/>
      <c r="F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</row>
    <row r="110" spans="1:55" s="1" customFormat="1" x14ac:dyDescent="0.2">
      <c r="A110" s="7"/>
      <c r="B110" s="56"/>
      <c r="C110" s="149"/>
      <c r="D110" s="149"/>
      <c r="E110" s="149"/>
      <c r="F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</row>
    <row r="111" spans="1:55" s="1" customFormat="1" x14ac:dyDescent="0.2">
      <c r="A111" s="7"/>
      <c r="B111" s="56"/>
      <c r="C111" s="149"/>
      <c r="D111" s="149"/>
      <c r="E111" s="149"/>
      <c r="F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</row>
    <row r="112" spans="1:55" s="1" customFormat="1" x14ac:dyDescent="0.2">
      <c r="A112" s="7"/>
      <c r="B112" s="56"/>
      <c r="C112" s="149"/>
      <c r="D112" s="149"/>
      <c r="E112" s="149"/>
      <c r="F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</row>
    <row r="113" spans="1:55" s="1" customFormat="1" x14ac:dyDescent="0.2">
      <c r="A113" s="7"/>
      <c r="B113" s="56"/>
      <c r="C113" s="149"/>
      <c r="D113" s="149"/>
      <c r="E113" s="149"/>
      <c r="F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</row>
    <row r="114" spans="1:55" s="1" customFormat="1" x14ac:dyDescent="0.2">
      <c r="A114" s="7"/>
      <c r="B114" s="56"/>
      <c r="C114" s="149"/>
      <c r="D114" s="149"/>
      <c r="E114" s="149"/>
      <c r="F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</row>
    <row r="115" spans="1:55" s="1" customFormat="1" x14ac:dyDescent="0.2">
      <c r="A115" s="7"/>
      <c r="B115" s="56"/>
      <c r="C115" s="149"/>
      <c r="D115" s="149"/>
      <c r="E115" s="149"/>
      <c r="F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</row>
    <row r="116" spans="1:55" s="1" customFormat="1" x14ac:dyDescent="0.2">
      <c r="A116" s="7"/>
      <c r="B116" s="56"/>
      <c r="C116" s="149"/>
      <c r="D116" s="149"/>
      <c r="E116" s="149"/>
      <c r="F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</row>
    <row r="117" spans="1:55" s="1" customFormat="1" x14ac:dyDescent="0.2">
      <c r="A117" s="7"/>
      <c r="B117" s="56"/>
      <c r="C117" s="149"/>
      <c r="D117" s="149"/>
      <c r="E117" s="149"/>
      <c r="F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</row>
    <row r="118" spans="1:55" s="1" customFormat="1" x14ac:dyDescent="0.2">
      <c r="A118" s="7"/>
      <c r="B118" s="56"/>
      <c r="C118" s="149"/>
      <c r="D118" s="149"/>
      <c r="E118" s="149"/>
      <c r="F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</row>
    <row r="119" spans="1:55" s="1" customFormat="1" x14ac:dyDescent="0.2">
      <c r="A119" s="7"/>
      <c r="B119" s="56"/>
      <c r="C119" s="149"/>
      <c r="D119" s="149"/>
      <c r="E119" s="149"/>
      <c r="F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</row>
    <row r="120" spans="1:55" s="1" customFormat="1" x14ac:dyDescent="0.2">
      <c r="A120" s="7"/>
      <c r="B120" s="56"/>
      <c r="C120" s="149"/>
      <c r="D120" s="149"/>
      <c r="E120" s="149"/>
      <c r="F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</row>
    <row r="121" spans="1:55" s="1" customFormat="1" x14ac:dyDescent="0.2">
      <c r="A121" s="7"/>
      <c r="B121" s="56"/>
      <c r="C121" s="149"/>
      <c r="D121" s="149"/>
      <c r="E121" s="149"/>
      <c r="F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</row>
    <row r="122" spans="1:55" s="1" customFormat="1" x14ac:dyDescent="0.2">
      <c r="A122" s="7"/>
      <c r="B122" s="56"/>
      <c r="C122" s="149"/>
      <c r="D122" s="149"/>
      <c r="E122" s="149"/>
      <c r="F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</row>
    <row r="123" spans="1:55" s="1" customFormat="1" x14ac:dyDescent="0.2">
      <c r="A123" s="7"/>
      <c r="B123" s="56"/>
      <c r="C123" s="149"/>
      <c r="D123" s="149"/>
      <c r="E123" s="149"/>
      <c r="F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</row>
    <row r="124" spans="1:55" s="1" customFormat="1" x14ac:dyDescent="0.2">
      <c r="A124" s="7"/>
      <c r="B124" s="56"/>
      <c r="C124" s="149"/>
      <c r="D124" s="149"/>
      <c r="E124" s="149"/>
      <c r="F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</row>
    <row r="125" spans="1:55" s="1" customFormat="1" x14ac:dyDescent="0.2">
      <c r="A125" s="7"/>
      <c r="B125" s="56"/>
      <c r="C125" s="149"/>
      <c r="D125" s="149"/>
      <c r="E125" s="149"/>
      <c r="F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</row>
    <row r="126" spans="1:55" s="1" customFormat="1" x14ac:dyDescent="0.2">
      <c r="A126" s="7"/>
      <c r="B126" s="56"/>
      <c r="C126" s="149"/>
      <c r="D126" s="149"/>
      <c r="E126" s="149"/>
      <c r="F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</row>
    <row r="127" spans="1:55" s="1" customFormat="1" x14ac:dyDescent="0.2">
      <c r="A127" s="7"/>
      <c r="B127" s="56"/>
      <c r="C127" s="149"/>
      <c r="D127" s="149"/>
      <c r="E127" s="149"/>
      <c r="F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</row>
    <row r="128" spans="1:55" s="1" customFormat="1" x14ac:dyDescent="0.2">
      <c r="A128" s="7"/>
      <c r="B128" s="56"/>
      <c r="C128" s="149"/>
      <c r="D128" s="149"/>
      <c r="E128" s="149"/>
      <c r="F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</row>
  </sheetData>
  <mergeCells count="20">
    <mergeCell ref="A1:F1"/>
    <mergeCell ref="A4:B4"/>
    <mergeCell ref="A5:B5"/>
    <mergeCell ref="A57:B57"/>
    <mergeCell ref="A25:B25"/>
    <mergeCell ref="A34:B34"/>
    <mergeCell ref="A7:B7"/>
    <mergeCell ref="A13:B13"/>
    <mergeCell ref="A55:B55"/>
    <mergeCell ref="A46:B46"/>
    <mergeCell ref="A43:B43"/>
    <mergeCell ref="A52:B52"/>
    <mergeCell ref="A9:B9"/>
    <mergeCell ref="A10:B10"/>
    <mergeCell ref="A12:B12"/>
    <mergeCell ref="A15:B15"/>
    <mergeCell ref="A23:B23"/>
    <mergeCell ref="A37:B37"/>
    <mergeCell ref="A40:B40"/>
    <mergeCell ref="A49:B49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9"/>
  <sheetViews>
    <sheetView workbookViewId="0">
      <selection activeCell="B3" sqref="B3:H19"/>
    </sheetView>
  </sheetViews>
  <sheetFormatPr baseColWidth="10" defaultColWidth="8.83203125" defaultRowHeight="15" x14ac:dyDescent="0.2"/>
  <cols>
    <col min="1" max="1" width="8.83203125" style="1"/>
    <col min="2" max="2" width="4.1640625" style="1" bestFit="1" customWidth="1"/>
    <col min="3" max="3" width="25" style="1" bestFit="1" customWidth="1"/>
    <col min="4" max="4" width="18" style="1" bestFit="1" customWidth="1"/>
    <col min="5" max="8" width="19.1640625" style="1" bestFit="1" customWidth="1"/>
    <col min="9" max="17" width="8.83203125" style="1"/>
  </cols>
  <sheetData>
    <row r="2" spans="2:8" ht="16" thickBot="1" x14ac:dyDescent="0.25"/>
    <row r="3" spans="2:8" ht="21" thickTop="1" x14ac:dyDescent="0.2">
      <c r="B3" s="97" t="s">
        <v>2</v>
      </c>
      <c r="C3" s="98" t="s">
        <v>109</v>
      </c>
      <c r="D3" s="99" t="s">
        <v>5</v>
      </c>
      <c r="E3" s="99" t="s">
        <v>6</v>
      </c>
      <c r="F3" s="99" t="s">
        <v>7</v>
      </c>
      <c r="G3" s="99" t="s">
        <v>8</v>
      </c>
      <c r="H3" s="100" t="s">
        <v>74</v>
      </c>
    </row>
    <row r="4" spans="2:8" ht="19" x14ac:dyDescent="0.25">
      <c r="B4" s="101">
        <v>1</v>
      </c>
      <c r="C4" s="96" t="s">
        <v>95</v>
      </c>
      <c r="D4" s="230">
        <f>Model!C7</f>
        <v>7380000</v>
      </c>
      <c r="E4" s="230">
        <f>Model!D7</f>
        <v>10800000</v>
      </c>
      <c r="F4" s="230">
        <f>Model!E7</f>
        <v>10800000</v>
      </c>
      <c r="G4" s="230">
        <f>Model!F7</f>
        <v>10800000</v>
      </c>
      <c r="H4" s="232">
        <f>SUM(D4:G4)</f>
        <v>39780000</v>
      </c>
    </row>
    <row r="5" spans="2:8" ht="19" x14ac:dyDescent="0.25">
      <c r="B5" s="101">
        <v>2</v>
      </c>
      <c r="C5" s="102" t="s">
        <v>96</v>
      </c>
      <c r="D5" s="231">
        <f>Model!C10</f>
        <v>2583000</v>
      </c>
      <c r="E5" s="231">
        <f>Model!D10</f>
        <v>3779999.9999999995</v>
      </c>
      <c r="F5" s="231">
        <f>Model!E10</f>
        <v>3779999.9999999995</v>
      </c>
      <c r="G5" s="231">
        <f>Model!F10</f>
        <v>3779999.9999999995</v>
      </c>
      <c r="H5" s="232">
        <f>SUM(D5:G5)</f>
        <v>13923000</v>
      </c>
    </row>
    <row r="6" spans="2:8" ht="19" x14ac:dyDescent="0.25">
      <c r="B6" s="101"/>
      <c r="C6" s="102"/>
      <c r="D6" s="231"/>
      <c r="E6" s="231"/>
      <c r="F6" s="231"/>
      <c r="G6" s="231"/>
      <c r="H6" s="232"/>
    </row>
    <row r="7" spans="2:8" ht="19" x14ac:dyDescent="0.25">
      <c r="B7" s="101">
        <v>3</v>
      </c>
      <c r="C7" s="102" t="s">
        <v>104</v>
      </c>
      <c r="D7" s="231">
        <f>Model!C12</f>
        <v>8037000</v>
      </c>
      <c r="E7" s="231">
        <f>Model!D12</f>
        <v>11340000</v>
      </c>
      <c r="F7" s="231">
        <f>Model!E12</f>
        <v>11340000</v>
      </c>
      <c r="G7" s="231">
        <f>Model!F12</f>
        <v>11340000</v>
      </c>
      <c r="H7" s="232">
        <f>SUM(D7:G7)</f>
        <v>42057000</v>
      </c>
    </row>
    <row r="8" spans="2:8" ht="19" x14ac:dyDescent="0.25">
      <c r="B8" s="101"/>
      <c r="C8" s="103" t="s">
        <v>62</v>
      </c>
      <c r="D8" s="104">
        <f>Model!C13</f>
        <v>1.0890243902439025</v>
      </c>
      <c r="E8" s="104">
        <f>Model!D13</f>
        <v>1.05</v>
      </c>
      <c r="F8" s="104">
        <f>Model!E13</f>
        <v>1.05</v>
      </c>
      <c r="G8" s="104">
        <f>Model!F13</f>
        <v>1.05</v>
      </c>
      <c r="H8" s="232"/>
    </row>
    <row r="9" spans="2:8" ht="19" x14ac:dyDescent="0.25">
      <c r="B9" s="101">
        <v>4</v>
      </c>
      <c r="C9" s="102" t="s">
        <v>105</v>
      </c>
      <c r="D9" s="231">
        <f>Model!C23</f>
        <v>4050000</v>
      </c>
      <c r="E9" s="231">
        <f>Model!D23</f>
        <v>5400000</v>
      </c>
      <c r="F9" s="231">
        <f>Model!E23</f>
        <v>5400000</v>
      </c>
      <c r="G9" s="231">
        <f>Model!F23</f>
        <v>5400000</v>
      </c>
      <c r="H9" s="232">
        <f>SUM(D9:G9)</f>
        <v>20250000</v>
      </c>
    </row>
    <row r="10" spans="2:8" ht="19" x14ac:dyDescent="0.25">
      <c r="B10" s="101">
        <v>5</v>
      </c>
      <c r="C10" s="102" t="s">
        <v>106</v>
      </c>
      <c r="D10" s="231">
        <f>Model!C34</f>
        <v>3890000</v>
      </c>
      <c r="E10" s="231">
        <f>Model!D34</f>
        <v>0</v>
      </c>
      <c r="F10" s="231">
        <f>Model!E34</f>
        <v>0</v>
      </c>
      <c r="G10" s="231">
        <f>Model!F34</f>
        <v>0</v>
      </c>
      <c r="H10" s="232">
        <f>SUM(D10:G10)</f>
        <v>3890000</v>
      </c>
    </row>
    <row r="11" spans="2:8" ht="19" x14ac:dyDescent="0.25">
      <c r="B11" s="101"/>
      <c r="C11" s="102"/>
      <c r="D11" s="231"/>
      <c r="E11" s="231"/>
      <c r="F11" s="231"/>
      <c r="G11" s="231"/>
      <c r="H11" s="232"/>
    </row>
    <row r="12" spans="2:8" ht="19" x14ac:dyDescent="0.25">
      <c r="B12" s="101">
        <v>6</v>
      </c>
      <c r="C12" s="102" t="s">
        <v>107</v>
      </c>
      <c r="D12" s="231">
        <f>Model!C37</f>
        <v>97000</v>
      </c>
      <c r="E12" s="231">
        <f>Model!D37</f>
        <v>5940000</v>
      </c>
      <c r="F12" s="231">
        <f>Model!E37</f>
        <v>5940000</v>
      </c>
      <c r="G12" s="231">
        <f>Model!F37</f>
        <v>5940000</v>
      </c>
      <c r="H12" s="232">
        <f>SUM(D12:G12)</f>
        <v>17917000</v>
      </c>
    </row>
    <row r="13" spans="2:8" ht="19" x14ac:dyDescent="0.25">
      <c r="B13" s="101"/>
      <c r="C13" s="105" t="s">
        <v>65</v>
      </c>
      <c r="D13" s="106">
        <f>Model!C38</f>
        <v>1.3143631436314362E-2</v>
      </c>
      <c r="E13" s="106">
        <f>Model!D38</f>
        <v>0.55000000000000004</v>
      </c>
      <c r="F13" s="106">
        <f>Model!E38</f>
        <v>0.55000000000000004</v>
      </c>
      <c r="G13" s="106">
        <f>Model!F38</f>
        <v>0.55000000000000004</v>
      </c>
      <c r="H13" s="232"/>
    </row>
    <row r="14" spans="2:8" ht="19" x14ac:dyDescent="0.25">
      <c r="B14" s="101">
        <v>7</v>
      </c>
      <c r="C14" s="102" t="s">
        <v>108</v>
      </c>
      <c r="D14" s="231">
        <f>Model!C55</f>
        <v>97000</v>
      </c>
      <c r="E14" s="231">
        <f>Model!D55</f>
        <v>5049000</v>
      </c>
      <c r="F14" s="231">
        <f>Model!E55</f>
        <v>5049000</v>
      </c>
      <c r="G14" s="231">
        <f>Model!F55</f>
        <v>5049000</v>
      </c>
      <c r="H14" s="232">
        <f>SUM(D14:G14)</f>
        <v>15244000</v>
      </c>
    </row>
    <row r="15" spans="2:8" ht="19" x14ac:dyDescent="0.25">
      <c r="B15" s="101"/>
      <c r="C15" s="105" t="s">
        <v>81</v>
      </c>
      <c r="D15" s="106">
        <f>Model!C56</f>
        <v>1.3143631436314362E-2</v>
      </c>
      <c r="E15" s="106">
        <f>Model!D56</f>
        <v>0.46750000000000003</v>
      </c>
      <c r="F15" s="106">
        <f>Model!E56</f>
        <v>0.46750000000000003</v>
      </c>
      <c r="G15" s="106">
        <f>Model!F56</f>
        <v>0.46750000000000003</v>
      </c>
      <c r="H15" s="233"/>
    </row>
    <row r="16" spans="2:8" ht="20" thickBot="1" x14ac:dyDescent="0.3">
      <c r="B16" s="107">
        <v>8</v>
      </c>
      <c r="C16" s="108" t="s">
        <v>68</v>
      </c>
      <c r="D16" s="234">
        <f>Model!C57</f>
        <v>97000</v>
      </c>
      <c r="E16" s="234">
        <f>Model!D57</f>
        <v>5146000</v>
      </c>
      <c r="F16" s="234">
        <f>Model!E57</f>
        <v>10195000</v>
      </c>
      <c r="G16" s="234">
        <f>Model!F57</f>
        <v>15244000</v>
      </c>
      <c r="H16" s="235"/>
    </row>
    <row r="17" spans="3:7" ht="20" thickTop="1" x14ac:dyDescent="0.25">
      <c r="C17" s="57"/>
      <c r="D17" s="57"/>
      <c r="E17" s="57"/>
      <c r="F17" s="57"/>
      <c r="G17" s="57"/>
    </row>
    <row r="18" spans="3:7" ht="19" x14ac:dyDescent="0.25">
      <c r="C18" s="109" t="s">
        <v>72</v>
      </c>
      <c r="D18" s="236">
        <f>Model!B59</f>
        <v>12473992.250708789</v>
      </c>
    </row>
    <row r="19" spans="3:7" ht="19" x14ac:dyDescent="0.25">
      <c r="C19" s="109" t="s">
        <v>71</v>
      </c>
      <c r="D19" s="110">
        <v>1.2753627986215803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51"/>
  <sheetViews>
    <sheetView topLeftCell="C1" zoomScale="115" zoomScaleNormal="115" zoomScalePageLayoutView="115" workbookViewId="0">
      <selection activeCell="J5" sqref="J5:BC5"/>
    </sheetView>
  </sheetViews>
  <sheetFormatPr baseColWidth="10" defaultColWidth="8.83203125" defaultRowHeight="15" x14ac:dyDescent="0.2"/>
  <cols>
    <col min="1" max="1" width="3.5" bestFit="1" customWidth="1"/>
    <col min="2" max="2" width="30.83203125" bestFit="1" customWidth="1"/>
    <col min="3" max="6" width="15.5" bestFit="1" customWidth="1"/>
    <col min="8" max="8" width="10.1640625" style="152" bestFit="1" customWidth="1"/>
    <col min="9" max="9" width="13.1640625" style="152" bestFit="1" customWidth="1"/>
    <col min="10" max="55" width="14.6640625" style="152" bestFit="1" customWidth="1"/>
  </cols>
  <sheetData>
    <row r="1" spans="1:56" s="1" customFormat="1" x14ac:dyDescent="0.2">
      <c r="B1" s="15" t="s">
        <v>82</v>
      </c>
      <c r="C1" s="15">
        <v>1</v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</row>
    <row r="2" spans="1:56" s="2" customFormat="1" ht="16" thickBot="1" x14ac:dyDescent="0.25">
      <c r="H2" s="265" t="s">
        <v>57</v>
      </c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 t="s">
        <v>6</v>
      </c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 t="s">
        <v>7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 t="s">
        <v>8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</row>
    <row r="3" spans="1:56" ht="22" thickBot="1" x14ac:dyDescent="0.25">
      <c r="A3" s="34" t="s">
        <v>2</v>
      </c>
      <c r="B3" s="42" t="s">
        <v>4</v>
      </c>
      <c r="C3" s="36" t="s">
        <v>5</v>
      </c>
      <c r="D3" s="36" t="s">
        <v>6</v>
      </c>
      <c r="E3" s="36" t="s">
        <v>7</v>
      </c>
      <c r="F3" s="37" t="s">
        <v>8</v>
      </c>
      <c r="H3" s="120" t="s">
        <v>9</v>
      </c>
      <c r="I3" s="121" t="s">
        <v>12</v>
      </c>
      <c r="J3" s="121" t="s">
        <v>13</v>
      </c>
      <c r="K3" s="121" t="s">
        <v>14</v>
      </c>
      <c r="L3" s="121" t="s">
        <v>15</v>
      </c>
      <c r="M3" s="121" t="s">
        <v>16</v>
      </c>
      <c r="N3" s="121" t="s">
        <v>17</v>
      </c>
      <c r="O3" s="121" t="s">
        <v>18</v>
      </c>
      <c r="P3" s="121" t="s">
        <v>19</v>
      </c>
      <c r="Q3" s="121" t="s">
        <v>20</v>
      </c>
      <c r="R3" s="135" t="s">
        <v>83</v>
      </c>
      <c r="S3" s="122" t="s">
        <v>22</v>
      </c>
      <c r="T3" s="123" t="s">
        <v>10</v>
      </c>
      <c r="U3" s="121" t="s">
        <v>23</v>
      </c>
      <c r="V3" s="135" t="s">
        <v>84</v>
      </c>
      <c r="W3" s="121" t="s">
        <v>25</v>
      </c>
      <c r="X3" s="121" t="s">
        <v>26</v>
      </c>
      <c r="Y3" s="121" t="s">
        <v>27</v>
      </c>
      <c r="Z3" s="121" t="s">
        <v>28</v>
      </c>
      <c r="AA3" s="121" t="s">
        <v>29</v>
      </c>
      <c r="AB3" s="121" t="s">
        <v>30</v>
      </c>
      <c r="AC3" s="121" t="s">
        <v>31</v>
      </c>
      <c r="AD3" s="121" t="s">
        <v>32</v>
      </c>
      <c r="AE3" s="122" t="s">
        <v>33</v>
      </c>
      <c r="AF3" s="123" t="s">
        <v>11</v>
      </c>
      <c r="AG3" s="121" t="s">
        <v>34</v>
      </c>
      <c r="AH3" s="121" t="s">
        <v>35</v>
      </c>
      <c r="AI3" s="121" t="s">
        <v>36</v>
      </c>
      <c r="AJ3" s="121" t="s">
        <v>37</v>
      </c>
      <c r="AK3" s="121" t="s">
        <v>38</v>
      </c>
      <c r="AL3" s="121" t="s">
        <v>39</v>
      </c>
      <c r="AM3" s="121" t="s">
        <v>40</v>
      </c>
      <c r="AN3" s="121" t="s">
        <v>41</v>
      </c>
      <c r="AO3" s="121" t="s">
        <v>42</v>
      </c>
      <c r="AP3" s="121" t="s">
        <v>43</v>
      </c>
      <c r="AQ3" s="122" t="s">
        <v>44</v>
      </c>
      <c r="AR3" s="123" t="s">
        <v>46</v>
      </c>
      <c r="AS3" s="121" t="s">
        <v>45</v>
      </c>
      <c r="AT3" s="121" t="s">
        <v>47</v>
      </c>
      <c r="AU3" s="121" t="s">
        <v>48</v>
      </c>
      <c r="AV3" s="121" t="s">
        <v>49</v>
      </c>
      <c r="AW3" s="121" t="s">
        <v>50</v>
      </c>
      <c r="AX3" s="121" t="s">
        <v>51</v>
      </c>
      <c r="AY3" s="121" t="s">
        <v>52</v>
      </c>
      <c r="AZ3" s="121" t="s">
        <v>53</v>
      </c>
      <c r="BA3" s="121" t="s">
        <v>54</v>
      </c>
      <c r="BB3" s="121" t="s">
        <v>55</v>
      </c>
      <c r="BC3" s="122" t="s">
        <v>56</v>
      </c>
    </row>
    <row r="4" spans="1:56" s="9" customFormat="1" ht="14" x14ac:dyDescent="0.2">
      <c r="A4" s="32">
        <v>1</v>
      </c>
      <c r="B4" s="40" t="s">
        <v>118</v>
      </c>
      <c r="C4" s="40"/>
      <c r="D4" s="40"/>
      <c r="E4" s="40"/>
      <c r="F4" s="41"/>
      <c r="G4" s="19"/>
      <c r="H4" s="124"/>
      <c r="I4" s="124"/>
      <c r="J4" s="124">
        <v>400</v>
      </c>
      <c r="K4" s="124">
        <v>400</v>
      </c>
      <c r="L4" s="124">
        <v>400</v>
      </c>
      <c r="M4" s="124">
        <v>400</v>
      </c>
      <c r="N4" s="124">
        <v>400</v>
      </c>
      <c r="O4" s="124">
        <v>400</v>
      </c>
      <c r="P4" s="124">
        <v>400</v>
      </c>
      <c r="Q4" s="124">
        <v>400</v>
      </c>
      <c r="R4" s="124">
        <v>400</v>
      </c>
      <c r="S4" s="124">
        <v>400</v>
      </c>
      <c r="T4" s="124">
        <v>400</v>
      </c>
      <c r="U4" s="124">
        <v>400</v>
      </c>
      <c r="V4" s="124">
        <v>400</v>
      </c>
      <c r="W4" s="124">
        <v>400</v>
      </c>
      <c r="X4" s="124">
        <v>400</v>
      </c>
      <c r="Y4" s="124">
        <v>400</v>
      </c>
      <c r="Z4" s="124">
        <v>400</v>
      </c>
      <c r="AA4" s="124">
        <v>400</v>
      </c>
      <c r="AB4" s="124">
        <v>400</v>
      </c>
      <c r="AC4" s="124">
        <v>400</v>
      </c>
      <c r="AD4" s="124">
        <v>400</v>
      </c>
      <c r="AE4" s="124">
        <v>400</v>
      </c>
      <c r="AF4" s="124">
        <v>400</v>
      </c>
      <c r="AG4" s="124">
        <v>400</v>
      </c>
      <c r="AH4" s="124">
        <v>400</v>
      </c>
      <c r="AI4" s="124">
        <v>400</v>
      </c>
      <c r="AJ4" s="124">
        <v>400</v>
      </c>
      <c r="AK4" s="124">
        <v>400</v>
      </c>
      <c r="AL4" s="124">
        <v>400</v>
      </c>
      <c r="AM4" s="124">
        <v>400</v>
      </c>
      <c r="AN4" s="124">
        <v>400</v>
      </c>
      <c r="AO4" s="124">
        <v>400</v>
      </c>
      <c r="AP4" s="124">
        <v>400</v>
      </c>
      <c r="AQ4" s="124">
        <v>400</v>
      </c>
      <c r="AR4" s="124">
        <v>400</v>
      </c>
      <c r="AS4" s="124">
        <v>400</v>
      </c>
      <c r="AT4" s="124">
        <v>400</v>
      </c>
      <c r="AU4" s="124">
        <v>400</v>
      </c>
      <c r="AV4" s="124">
        <v>400</v>
      </c>
      <c r="AW4" s="124">
        <v>400</v>
      </c>
      <c r="AX4" s="124">
        <v>400</v>
      </c>
      <c r="AY4" s="124">
        <v>400</v>
      </c>
      <c r="AZ4" s="124">
        <v>400</v>
      </c>
      <c r="BA4" s="124">
        <v>400</v>
      </c>
      <c r="BB4" s="124">
        <v>400</v>
      </c>
      <c r="BC4" s="124">
        <v>400</v>
      </c>
    </row>
    <row r="5" spans="1:56" s="9" customFormat="1" ht="14" x14ac:dyDescent="0.2">
      <c r="A5" s="38"/>
      <c r="B5" s="20" t="s">
        <v>117</v>
      </c>
      <c r="C5" s="20"/>
      <c r="D5" s="20"/>
      <c r="E5" s="20"/>
      <c r="F5" s="39"/>
      <c r="G5" s="19"/>
      <c r="H5" s="124"/>
      <c r="I5" s="124"/>
      <c r="J5" s="124">
        <v>600</v>
      </c>
      <c r="K5" s="124">
        <v>600</v>
      </c>
      <c r="L5" s="124">
        <v>600</v>
      </c>
      <c r="M5" s="124">
        <v>600</v>
      </c>
      <c r="N5" s="124">
        <v>600</v>
      </c>
      <c r="O5" s="124">
        <v>600</v>
      </c>
      <c r="P5" s="124">
        <v>600</v>
      </c>
      <c r="Q5" s="124">
        <v>600</v>
      </c>
      <c r="R5" s="124">
        <v>600</v>
      </c>
      <c r="S5" s="124">
        <v>600</v>
      </c>
      <c r="T5" s="124">
        <v>600</v>
      </c>
      <c r="U5" s="124">
        <v>600</v>
      </c>
      <c r="V5" s="124">
        <v>600</v>
      </c>
      <c r="W5" s="124">
        <v>600</v>
      </c>
      <c r="X5" s="124">
        <v>600</v>
      </c>
      <c r="Y5" s="124">
        <v>600</v>
      </c>
      <c r="Z5" s="124">
        <v>600</v>
      </c>
      <c r="AA5" s="124">
        <v>600</v>
      </c>
      <c r="AB5" s="124">
        <v>600</v>
      </c>
      <c r="AC5" s="124">
        <v>600</v>
      </c>
      <c r="AD5" s="124">
        <v>600</v>
      </c>
      <c r="AE5" s="124">
        <v>600</v>
      </c>
      <c r="AF5" s="124">
        <v>600</v>
      </c>
      <c r="AG5" s="124">
        <v>600</v>
      </c>
      <c r="AH5" s="124">
        <v>600</v>
      </c>
      <c r="AI5" s="124">
        <v>600</v>
      </c>
      <c r="AJ5" s="124">
        <v>600</v>
      </c>
      <c r="AK5" s="124">
        <v>600</v>
      </c>
      <c r="AL5" s="124">
        <v>600</v>
      </c>
      <c r="AM5" s="124">
        <v>600</v>
      </c>
      <c r="AN5" s="124">
        <v>600</v>
      </c>
      <c r="AO5" s="124">
        <v>600</v>
      </c>
      <c r="AP5" s="124">
        <v>600</v>
      </c>
      <c r="AQ5" s="124">
        <v>600</v>
      </c>
      <c r="AR5" s="124">
        <v>600</v>
      </c>
      <c r="AS5" s="124">
        <v>600</v>
      </c>
      <c r="AT5" s="124">
        <v>600</v>
      </c>
      <c r="AU5" s="124">
        <v>600</v>
      </c>
      <c r="AV5" s="124">
        <v>600</v>
      </c>
      <c r="AW5" s="124">
        <v>600</v>
      </c>
      <c r="AX5" s="124">
        <v>600</v>
      </c>
      <c r="AY5" s="124">
        <v>600</v>
      </c>
      <c r="AZ5" s="124">
        <v>600</v>
      </c>
      <c r="BA5" s="124">
        <v>600</v>
      </c>
      <c r="BB5" s="124">
        <v>600</v>
      </c>
      <c r="BC5" s="124">
        <v>600</v>
      </c>
    </row>
    <row r="6" spans="1:56" s="9" customFormat="1" ht="14" x14ac:dyDescent="0.2">
      <c r="A6" s="38"/>
      <c r="B6" s="20"/>
      <c r="C6" s="20"/>
      <c r="D6" s="20"/>
      <c r="E6" s="20"/>
      <c r="F6" s="39"/>
      <c r="G6" s="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</row>
    <row r="7" spans="1:56" s="148" customFormat="1" ht="14" x14ac:dyDescent="0.2">
      <c r="A7" s="142">
        <v>2</v>
      </c>
      <c r="B7" s="153" t="s">
        <v>119</v>
      </c>
      <c r="C7" s="153">
        <f>SUM(H7:S7)</f>
        <v>8100</v>
      </c>
      <c r="D7" s="153">
        <f>SUM(T7:AE7)</f>
        <v>10800</v>
      </c>
      <c r="E7" s="153">
        <f>SUM(AF7:AQ7)</f>
        <v>10800</v>
      </c>
      <c r="F7" s="154">
        <f>SUM(AR7:BC7)</f>
        <v>10800</v>
      </c>
      <c r="G7" s="139">
        <f>K7/30</f>
        <v>30</v>
      </c>
      <c r="H7" s="155"/>
      <c r="I7" s="155"/>
      <c r="J7" s="155">
        <v>0</v>
      </c>
      <c r="K7" s="155">
        <v>900</v>
      </c>
      <c r="L7" s="155">
        <v>900</v>
      </c>
      <c r="M7" s="155">
        <v>900</v>
      </c>
      <c r="N7" s="155">
        <v>900</v>
      </c>
      <c r="O7" s="155">
        <v>900</v>
      </c>
      <c r="P7" s="155">
        <v>900</v>
      </c>
      <c r="Q7" s="155">
        <v>900</v>
      </c>
      <c r="R7" s="155">
        <v>900</v>
      </c>
      <c r="S7" s="155">
        <v>900</v>
      </c>
      <c r="T7" s="155">
        <v>900</v>
      </c>
      <c r="U7" s="155">
        <v>900</v>
      </c>
      <c r="V7" s="155">
        <v>900</v>
      </c>
      <c r="W7" s="155">
        <v>900</v>
      </c>
      <c r="X7" s="155">
        <v>900</v>
      </c>
      <c r="Y7" s="155">
        <v>900</v>
      </c>
      <c r="Z7" s="155">
        <v>900</v>
      </c>
      <c r="AA7" s="155">
        <v>900</v>
      </c>
      <c r="AB7" s="155">
        <v>900</v>
      </c>
      <c r="AC7" s="155">
        <v>900</v>
      </c>
      <c r="AD7" s="155">
        <v>900</v>
      </c>
      <c r="AE7" s="155">
        <v>900</v>
      </c>
      <c r="AF7" s="155">
        <v>900</v>
      </c>
      <c r="AG7" s="155">
        <v>900</v>
      </c>
      <c r="AH7" s="155">
        <v>900</v>
      </c>
      <c r="AI7" s="155">
        <v>900</v>
      </c>
      <c r="AJ7" s="155">
        <v>900</v>
      </c>
      <c r="AK7" s="155">
        <v>900</v>
      </c>
      <c r="AL7" s="155">
        <v>900</v>
      </c>
      <c r="AM7" s="155">
        <v>900</v>
      </c>
      <c r="AN7" s="155">
        <v>900</v>
      </c>
      <c r="AO7" s="155">
        <v>900</v>
      </c>
      <c r="AP7" s="155">
        <v>900</v>
      </c>
      <c r="AQ7" s="155">
        <v>900</v>
      </c>
      <c r="AR7" s="155">
        <v>900</v>
      </c>
      <c r="AS7" s="155">
        <v>900</v>
      </c>
      <c r="AT7" s="155">
        <v>900</v>
      </c>
      <c r="AU7" s="155">
        <v>900</v>
      </c>
      <c r="AV7" s="155">
        <v>900</v>
      </c>
      <c r="AW7" s="155">
        <v>900</v>
      </c>
      <c r="AX7" s="155">
        <v>900</v>
      </c>
      <c r="AY7" s="155">
        <v>900</v>
      </c>
      <c r="AZ7" s="155">
        <v>900</v>
      </c>
      <c r="BA7" s="155">
        <v>900</v>
      </c>
      <c r="BB7" s="155">
        <v>900</v>
      </c>
      <c r="BC7" s="155">
        <v>900</v>
      </c>
      <c r="BD7" s="155"/>
    </row>
    <row r="8" spans="1:56" s="148" customFormat="1" ht="14" x14ac:dyDescent="0.2">
      <c r="A8" s="142">
        <v>2</v>
      </c>
      <c r="B8" s="153" t="s">
        <v>120</v>
      </c>
      <c r="C8" s="153">
        <f>SUM(H8:S8)</f>
        <v>12300</v>
      </c>
      <c r="D8" s="153">
        <f>SUM(T8:AE8)</f>
        <v>18000</v>
      </c>
      <c r="E8" s="153">
        <f>SUM(AF8:AQ8)</f>
        <v>18000</v>
      </c>
      <c r="F8" s="154">
        <f>SUM(AR8:BC8)</f>
        <v>18000</v>
      </c>
      <c r="G8" s="139">
        <f>K8/30</f>
        <v>30</v>
      </c>
      <c r="H8" s="155"/>
      <c r="I8" s="155"/>
      <c r="J8" s="155">
        <v>0</v>
      </c>
      <c r="K8" s="155">
        <v>900</v>
      </c>
      <c r="L8" s="155">
        <v>1200</v>
      </c>
      <c r="M8" s="155">
        <v>1200</v>
      </c>
      <c r="N8" s="155">
        <v>1500</v>
      </c>
      <c r="O8" s="155">
        <v>1500</v>
      </c>
      <c r="P8" s="155">
        <v>1500</v>
      </c>
      <c r="Q8" s="155">
        <v>1500</v>
      </c>
      <c r="R8" s="155">
        <v>1500</v>
      </c>
      <c r="S8" s="155">
        <v>1500</v>
      </c>
      <c r="T8" s="155">
        <v>1500</v>
      </c>
      <c r="U8" s="155">
        <v>1500</v>
      </c>
      <c r="V8" s="155">
        <v>1500</v>
      </c>
      <c r="W8" s="155">
        <v>1500</v>
      </c>
      <c r="X8" s="155">
        <v>1500</v>
      </c>
      <c r="Y8" s="155">
        <v>1500</v>
      </c>
      <c r="Z8" s="155">
        <v>1500</v>
      </c>
      <c r="AA8" s="155">
        <v>1500</v>
      </c>
      <c r="AB8" s="155">
        <v>1500</v>
      </c>
      <c r="AC8" s="155">
        <v>1500</v>
      </c>
      <c r="AD8" s="155">
        <v>1500</v>
      </c>
      <c r="AE8" s="155">
        <v>1500</v>
      </c>
      <c r="AF8" s="155">
        <v>1500</v>
      </c>
      <c r="AG8" s="155">
        <v>1500</v>
      </c>
      <c r="AH8" s="155">
        <v>1500</v>
      </c>
      <c r="AI8" s="155">
        <v>1500</v>
      </c>
      <c r="AJ8" s="155">
        <v>1500</v>
      </c>
      <c r="AK8" s="155">
        <v>1500</v>
      </c>
      <c r="AL8" s="155">
        <v>1500</v>
      </c>
      <c r="AM8" s="155">
        <v>1500</v>
      </c>
      <c r="AN8" s="155">
        <v>1500</v>
      </c>
      <c r="AO8" s="155">
        <v>1500</v>
      </c>
      <c r="AP8" s="155">
        <v>1500</v>
      </c>
      <c r="AQ8" s="155">
        <v>1500</v>
      </c>
      <c r="AR8" s="155">
        <v>1500</v>
      </c>
      <c r="AS8" s="155">
        <v>1500</v>
      </c>
      <c r="AT8" s="155">
        <v>1500</v>
      </c>
      <c r="AU8" s="155">
        <v>1500</v>
      </c>
      <c r="AV8" s="155">
        <v>1500</v>
      </c>
      <c r="AW8" s="155">
        <v>1500</v>
      </c>
      <c r="AX8" s="155">
        <v>1500</v>
      </c>
      <c r="AY8" s="155">
        <v>1500</v>
      </c>
      <c r="AZ8" s="155">
        <v>1500</v>
      </c>
      <c r="BA8" s="155">
        <v>1500</v>
      </c>
      <c r="BB8" s="155">
        <v>1500</v>
      </c>
      <c r="BC8" s="155">
        <v>1500</v>
      </c>
      <c r="BD8" s="155"/>
    </row>
    <row r="9" spans="1:56" s="9" customFormat="1" ht="14" x14ac:dyDescent="0.2">
      <c r="A9" s="38"/>
      <c r="B9" s="20"/>
      <c r="C9" s="20"/>
      <c r="D9" s="20"/>
      <c r="E9" s="20"/>
      <c r="F9" s="39"/>
      <c r="G9" s="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</row>
    <row r="10" spans="1:56" s="9" customFormat="1" ht="14" x14ac:dyDescent="0.2">
      <c r="A10" s="21">
        <v>3</v>
      </c>
      <c r="B10" s="22" t="s">
        <v>95</v>
      </c>
      <c r="C10" s="127">
        <f>SUM(H10:S10)</f>
        <v>3240000</v>
      </c>
      <c r="D10" s="127">
        <f>SUM(T10:AE10)</f>
        <v>4320000</v>
      </c>
      <c r="E10" s="127">
        <f>SUM(AF10:AQ10)</f>
        <v>4320000</v>
      </c>
      <c r="F10" s="128">
        <f>SUM(AR10:BC10)</f>
        <v>4320000</v>
      </c>
      <c r="G10" s="27"/>
      <c r="H10" s="127"/>
      <c r="I10" s="127"/>
      <c r="J10" s="127">
        <f>J4*J7*$C1</f>
        <v>0</v>
      </c>
      <c r="K10" s="127">
        <f t="shared" ref="K10:BC10" si="0">K4*K7*$C1</f>
        <v>360000</v>
      </c>
      <c r="L10" s="127">
        <f t="shared" si="0"/>
        <v>360000</v>
      </c>
      <c r="M10" s="127">
        <f t="shared" si="0"/>
        <v>360000</v>
      </c>
      <c r="N10" s="127">
        <f t="shared" si="0"/>
        <v>360000</v>
      </c>
      <c r="O10" s="127">
        <f t="shared" si="0"/>
        <v>360000</v>
      </c>
      <c r="P10" s="127">
        <f t="shared" si="0"/>
        <v>360000</v>
      </c>
      <c r="Q10" s="127">
        <f t="shared" si="0"/>
        <v>360000</v>
      </c>
      <c r="R10" s="127">
        <f t="shared" si="0"/>
        <v>360000</v>
      </c>
      <c r="S10" s="127">
        <f t="shared" si="0"/>
        <v>360000</v>
      </c>
      <c r="T10" s="127">
        <f t="shared" si="0"/>
        <v>360000</v>
      </c>
      <c r="U10" s="127">
        <f t="shared" si="0"/>
        <v>360000</v>
      </c>
      <c r="V10" s="127">
        <f t="shared" si="0"/>
        <v>360000</v>
      </c>
      <c r="W10" s="127">
        <f t="shared" si="0"/>
        <v>360000</v>
      </c>
      <c r="X10" s="127">
        <f t="shared" si="0"/>
        <v>360000</v>
      </c>
      <c r="Y10" s="127">
        <f t="shared" si="0"/>
        <v>360000</v>
      </c>
      <c r="Z10" s="127">
        <f t="shared" si="0"/>
        <v>360000</v>
      </c>
      <c r="AA10" s="127">
        <f t="shared" si="0"/>
        <v>360000</v>
      </c>
      <c r="AB10" s="127">
        <f t="shared" si="0"/>
        <v>360000</v>
      </c>
      <c r="AC10" s="127">
        <f t="shared" si="0"/>
        <v>360000</v>
      </c>
      <c r="AD10" s="127">
        <f t="shared" si="0"/>
        <v>360000</v>
      </c>
      <c r="AE10" s="127">
        <f t="shared" si="0"/>
        <v>360000</v>
      </c>
      <c r="AF10" s="127">
        <f t="shared" si="0"/>
        <v>360000</v>
      </c>
      <c r="AG10" s="127">
        <f t="shared" si="0"/>
        <v>360000</v>
      </c>
      <c r="AH10" s="127">
        <f t="shared" si="0"/>
        <v>360000</v>
      </c>
      <c r="AI10" s="127">
        <f t="shared" si="0"/>
        <v>360000</v>
      </c>
      <c r="AJ10" s="127">
        <f t="shared" si="0"/>
        <v>360000</v>
      </c>
      <c r="AK10" s="127">
        <f t="shared" si="0"/>
        <v>360000</v>
      </c>
      <c r="AL10" s="127">
        <f t="shared" si="0"/>
        <v>360000</v>
      </c>
      <c r="AM10" s="127">
        <f t="shared" si="0"/>
        <v>360000</v>
      </c>
      <c r="AN10" s="127">
        <f t="shared" si="0"/>
        <v>360000</v>
      </c>
      <c r="AO10" s="127">
        <f t="shared" si="0"/>
        <v>360000</v>
      </c>
      <c r="AP10" s="127">
        <f t="shared" si="0"/>
        <v>360000</v>
      </c>
      <c r="AQ10" s="127">
        <f t="shared" si="0"/>
        <v>360000</v>
      </c>
      <c r="AR10" s="127">
        <f t="shared" si="0"/>
        <v>360000</v>
      </c>
      <c r="AS10" s="127">
        <f t="shared" si="0"/>
        <v>360000</v>
      </c>
      <c r="AT10" s="127">
        <f t="shared" si="0"/>
        <v>360000</v>
      </c>
      <c r="AU10" s="127">
        <f t="shared" si="0"/>
        <v>360000</v>
      </c>
      <c r="AV10" s="127">
        <f t="shared" si="0"/>
        <v>360000</v>
      </c>
      <c r="AW10" s="127">
        <f t="shared" si="0"/>
        <v>360000</v>
      </c>
      <c r="AX10" s="127">
        <f t="shared" si="0"/>
        <v>360000</v>
      </c>
      <c r="AY10" s="127">
        <f t="shared" si="0"/>
        <v>360000</v>
      </c>
      <c r="AZ10" s="127">
        <f t="shared" si="0"/>
        <v>360000</v>
      </c>
      <c r="BA10" s="127">
        <f t="shared" si="0"/>
        <v>360000</v>
      </c>
      <c r="BB10" s="127">
        <f t="shared" si="0"/>
        <v>360000</v>
      </c>
      <c r="BC10" s="127">
        <f t="shared" si="0"/>
        <v>360000</v>
      </c>
    </row>
    <row r="11" spans="1:56" s="9" customFormat="1" ht="14" x14ac:dyDescent="0.2">
      <c r="A11" s="21">
        <v>3</v>
      </c>
      <c r="B11" s="22" t="s">
        <v>95</v>
      </c>
      <c r="C11" s="127">
        <f>SUM(H11:S11)</f>
        <v>7380000</v>
      </c>
      <c r="D11" s="127">
        <f>SUM(T11:AE11)</f>
        <v>10800000</v>
      </c>
      <c r="E11" s="127">
        <f>SUM(AF11:AQ11)</f>
        <v>10800000</v>
      </c>
      <c r="F11" s="128">
        <f>SUM(AR11:BC11)</f>
        <v>10800000</v>
      </c>
      <c r="G11" s="27"/>
      <c r="H11" s="127"/>
      <c r="I11" s="127"/>
      <c r="J11" s="127">
        <f>J5*J8*$C1</f>
        <v>0</v>
      </c>
      <c r="K11" s="127">
        <f t="shared" ref="K11:BC11" si="1">K5*K8*$C1</f>
        <v>540000</v>
      </c>
      <c r="L11" s="127">
        <f t="shared" si="1"/>
        <v>720000</v>
      </c>
      <c r="M11" s="127">
        <f t="shared" si="1"/>
        <v>720000</v>
      </c>
      <c r="N11" s="127">
        <f t="shared" si="1"/>
        <v>900000</v>
      </c>
      <c r="O11" s="127">
        <f t="shared" si="1"/>
        <v>900000</v>
      </c>
      <c r="P11" s="127">
        <f t="shared" si="1"/>
        <v>900000</v>
      </c>
      <c r="Q11" s="127">
        <f t="shared" si="1"/>
        <v>900000</v>
      </c>
      <c r="R11" s="127">
        <f t="shared" si="1"/>
        <v>900000</v>
      </c>
      <c r="S11" s="127">
        <f t="shared" si="1"/>
        <v>900000</v>
      </c>
      <c r="T11" s="127">
        <f t="shared" si="1"/>
        <v>900000</v>
      </c>
      <c r="U11" s="127">
        <f t="shared" si="1"/>
        <v>900000</v>
      </c>
      <c r="V11" s="127">
        <f t="shared" si="1"/>
        <v>900000</v>
      </c>
      <c r="W11" s="127">
        <f t="shared" si="1"/>
        <v>900000</v>
      </c>
      <c r="X11" s="127">
        <f t="shared" si="1"/>
        <v>900000</v>
      </c>
      <c r="Y11" s="127">
        <f t="shared" si="1"/>
        <v>900000</v>
      </c>
      <c r="Z11" s="127">
        <f t="shared" si="1"/>
        <v>900000</v>
      </c>
      <c r="AA11" s="127">
        <f t="shared" si="1"/>
        <v>900000</v>
      </c>
      <c r="AB11" s="127">
        <f t="shared" si="1"/>
        <v>900000</v>
      </c>
      <c r="AC11" s="127">
        <f t="shared" si="1"/>
        <v>900000</v>
      </c>
      <c r="AD11" s="127">
        <f t="shared" si="1"/>
        <v>900000</v>
      </c>
      <c r="AE11" s="127">
        <f t="shared" si="1"/>
        <v>900000</v>
      </c>
      <c r="AF11" s="127">
        <f t="shared" si="1"/>
        <v>900000</v>
      </c>
      <c r="AG11" s="127">
        <f t="shared" si="1"/>
        <v>900000</v>
      </c>
      <c r="AH11" s="127">
        <f t="shared" si="1"/>
        <v>900000</v>
      </c>
      <c r="AI11" s="127">
        <f t="shared" si="1"/>
        <v>900000</v>
      </c>
      <c r="AJ11" s="127">
        <f t="shared" si="1"/>
        <v>900000</v>
      </c>
      <c r="AK11" s="127">
        <f t="shared" si="1"/>
        <v>900000</v>
      </c>
      <c r="AL11" s="127">
        <f t="shared" si="1"/>
        <v>900000</v>
      </c>
      <c r="AM11" s="127">
        <f t="shared" si="1"/>
        <v>900000</v>
      </c>
      <c r="AN11" s="127">
        <f t="shared" si="1"/>
        <v>900000</v>
      </c>
      <c r="AO11" s="127">
        <f t="shared" si="1"/>
        <v>900000</v>
      </c>
      <c r="AP11" s="127">
        <f t="shared" si="1"/>
        <v>900000</v>
      </c>
      <c r="AQ11" s="127">
        <f t="shared" si="1"/>
        <v>900000</v>
      </c>
      <c r="AR11" s="127">
        <f t="shared" si="1"/>
        <v>900000</v>
      </c>
      <c r="AS11" s="127">
        <f t="shared" si="1"/>
        <v>900000</v>
      </c>
      <c r="AT11" s="127">
        <f t="shared" si="1"/>
        <v>900000</v>
      </c>
      <c r="AU11" s="127">
        <f t="shared" si="1"/>
        <v>900000</v>
      </c>
      <c r="AV11" s="127">
        <f t="shared" si="1"/>
        <v>900000</v>
      </c>
      <c r="AW11" s="127">
        <f t="shared" si="1"/>
        <v>900000</v>
      </c>
      <c r="AX11" s="127">
        <f t="shared" si="1"/>
        <v>900000</v>
      </c>
      <c r="AY11" s="127">
        <f t="shared" si="1"/>
        <v>900000</v>
      </c>
      <c r="AZ11" s="127">
        <f t="shared" si="1"/>
        <v>900000</v>
      </c>
      <c r="BA11" s="127">
        <f t="shared" si="1"/>
        <v>900000</v>
      </c>
      <c r="BB11" s="127">
        <f t="shared" si="1"/>
        <v>900000</v>
      </c>
      <c r="BC11" s="127">
        <f t="shared" si="1"/>
        <v>900000</v>
      </c>
    </row>
    <row r="12" spans="1:56" s="9" customFormat="1" ht="14" x14ac:dyDescent="0.2">
      <c r="A12" s="25"/>
      <c r="B12" s="20"/>
      <c r="C12" s="137"/>
      <c r="D12" s="137"/>
      <c r="E12" s="137"/>
      <c r="F12" s="156"/>
      <c r="G12" s="19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</row>
    <row r="13" spans="1:56" s="9" customFormat="1" ht="14" x14ac:dyDescent="0.2">
      <c r="A13" s="21">
        <v>4</v>
      </c>
      <c r="B13" s="22" t="s">
        <v>96</v>
      </c>
      <c r="C13" s="127">
        <f>C11*0.35</f>
        <v>2583000</v>
      </c>
      <c r="D13" s="127">
        <f>D11*0.35</f>
        <v>3779999.9999999995</v>
      </c>
      <c r="E13" s="127">
        <f>E11*0.35</f>
        <v>3779999.9999999995</v>
      </c>
      <c r="F13" s="127">
        <f>F11*0.35</f>
        <v>3779999.9999999995</v>
      </c>
      <c r="G13" s="19"/>
      <c r="H13" s="127"/>
      <c r="I13" s="127"/>
      <c r="J13" s="127">
        <f>(J11+J10)*0.3</f>
        <v>0</v>
      </c>
      <c r="K13" s="127">
        <f>(K11+K10)*0.35</f>
        <v>315000</v>
      </c>
      <c r="L13" s="127">
        <f t="shared" ref="L13:BC13" si="2">(L11+L10)*0.35</f>
        <v>378000</v>
      </c>
      <c r="M13" s="127">
        <f t="shared" si="2"/>
        <v>378000</v>
      </c>
      <c r="N13" s="127">
        <f t="shared" si="2"/>
        <v>441000</v>
      </c>
      <c r="O13" s="127">
        <f t="shared" si="2"/>
        <v>441000</v>
      </c>
      <c r="P13" s="127">
        <f t="shared" si="2"/>
        <v>441000</v>
      </c>
      <c r="Q13" s="127">
        <f t="shared" si="2"/>
        <v>441000</v>
      </c>
      <c r="R13" s="127">
        <f t="shared" si="2"/>
        <v>441000</v>
      </c>
      <c r="S13" s="127">
        <f t="shared" si="2"/>
        <v>441000</v>
      </c>
      <c r="T13" s="127">
        <f t="shared" si="2"/>
        <v>441000</v>
      </c>
      <c r="U13" s="127">
        <f t="shared" si="2"/>
        <v>441000</v>
      </c>
      <c r="V13" s="127">
        <f t="shared" si="2"/>
        <v>441000</v>
      </c>
      <c r="W13" s="127">
        <f t="shared" si="2"/>
        <v>441000</v>
      </c>
      <c r="X13" s="127">
        <f t="shared" si="2"/>
        <v>441000</v>
      </c>
      <c r="Y13" s="127">
        <f t="shared" si="2"/>
        <v>441000</v>
      </c>
      <c r="Z13" s="127">
        <f t="shared" si="2"/>
        <v>441000</v>
      </c>
      <c r="AA13" s="127">
        <f t="shared" si="2"/>
        <v>441000</v>
      </c>
      <c r="AB13" s="127">
        <f t="shared" si="2"/>
        <v>441000</v>
      </c>
      <c r="AC13" s="127">
        <f t="shared" si="2"/>
        <v>441000</v>
      </c>
      <c r="AD13" s="127">
        <f t="shared" si="2"/>
        <v>441000</v>
      </c>
      <c r="AE13" s="127">
        <f t="shared" si="2"/>
        <v>441000</v>
      </c>
      <c r="AF13" s="127">
        <f t="shared" si="2"/>
        <v>441000</v>
      </c>
      <c r="AG13" s="127">
        <f t="shared" si="2"/>
        <v>441000</v>
      </c>
      <c r="AH13" s="127">
        <f t="shared" si="2"/>
        <v>441000</v>
      </c>
      <c r="AI13" s="127">
        <f t="shared" si="2"/>
        <v>441000</v>
      </c>
      <c r="AJ13" s="127">
        <f t="shared" si="2"/>
        <v>441000</v>
      </c>
      <c r="AK13" s="127">
        <f t="shared" si="2"/>
        <v>441000</v>
      </c>
      <c r="AL13" s="127">
        <f t="shared" si="2"/>
        <v>441000</v>
      </c>
      <c r="AM13" s="127">
        <f t="shared" si="2"/>
        <v>441000</v>
      </c>
      <c r="AN13" s="127">
        <f t="shared" si="2"/>
        <v>441000</v>
      </c>
      <c r="AO13" s="127">
        <f t="shared" si="2"/>
        <v>441000</v>
      </c>
      <c r="AP13" s="127">
        <f t="shared" si="2"/>
        <v>441000</v>
      </c>
      <c r="AQ13" s="127">
        <f t="shared" si="2"/>
        <v>441000</v>
      </c>
      <c r="AR13" s="127">
        <f t="shared" si="2"/>
        <v>441000</v>
      </c>
      <c r="AS13" s="127">
        <f t="shared" si="2"/>
        <v>441000</v>
      </c>
      <c r="AT13" s="127">
        <f t="shared" si="2"/>
        <v>441000</v>
      </c>
      <c r="AU13" s="127">
        <f t="shared" si="2"/>
        <v>441000</v>
      </c>
      <c r="AV13" s="127">
        <f t="shared" si="2"/>
        <v>441000</v>
      </c>
      <c r="AW13" s="127">
        <f t="shared" si="2"/>
        <v>441000</v>
      </c>
      <c r="AX13" s="127">
        <f t="shared" si="2"/>
        <v>441000</v>
      </c>
      <c r="AY13" s="127">
        <f t="shared" si="2"/>
        <v>441000</v>
      </c>
      <c r="AZ13" s="127">
        <f t="shared" si="2"/>
        <v>441000</v>
      </c>
      <c r="BA13" s="127">
        <f t="shared" si="2"/>
        <v>441000</v>
      </c>
      <c r="BB13" s="127">
        <f t="shared" si="2"/>
        <v>441000</v>
      </c>
      <c r="BC13" s="127">
        <f t="shared" si="2"/>
        <v>441000</v>
      </c>
      <c r="BD13" s="127"/>
    </row>
    <row r="14" spans="1:56" s="9" customFormat="1" ht="14" x14ac:dyDescent="0.2">
      <c r="A14" s="38"/>
      <c r="B14" s="20"/>
      <c r="C14" s="137"/>
      <c r="D14" s="137"/>
      <c r="E14" s="137"/>
      <c r="F14" s="156"/>
      <c r="G14" s="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</row>
    <row r="15" spans="1:56" s="1" customFormat="1" x14ac:dyDescent="0.2"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</row>
    <row r="16" spans="1:56" s="5" customFormat="1" ht="16" x14ac:dyDescent="0.2">
      <c r="A16" s="50">
        <v>5</v>
      </c>
      <c r="B16" s="48" t="s">
        <v>61</v>
      </c>
      <c r="C16" s="151">
        <f>C11+C10-C13</f>
        <v>8037000</v>
      </c>
      <c r="D16" s="151">
        <f t="shared" ref="D16:F16" si="3">D11+D10-D13</f>
        <v>11340000</v>
      </c>
      <c r="E16" s="151">
        <f t="shared" si="3"/>
        <v>11340000</v>
      </c>
      <c r="F16" s="151">
        <f t="shared" si="3"/>
        <v>11340000</v>
      </c>
      <c r="G16" s="6"/>
      <c r="H16" s="150">
        <f t="shared" ref="H16" si="4">H11-H13</f>
        <v>0</v>
      </c>
      <c r="I16" s="150"/>
      <c r="J16" s="150">
        <f>J11+J10-J13</f>
        <v>0</v>
      </c>
      <c r="K16" s="150">
        <f t="shared" ref="K16:BC16" si="5">K11+K10-K13</f>
        <v>585000</v>
      </c>
      <c r="L16" s="150">
        <f t="shared" si="5"/>
        <v>702000</v>
      </c>
      <c r="M16" s="150">
        <f t="shared" si="5"/>
        <v>702000</v>
      </c>
      <c r="N16" s="150">
        <f t="shared" si="5"/>
        <v>819000</v>
      </c>
      <c r="O16" s="150">
        <f t="shared" si="5"/>
        <v>819000</v>
      </c>
      <c r="P16" s="150">
        <f t="shared" si="5"/>
        <v>819000</v>
      </c>
      <c r="Q16" s="150">
        <f t="shared" si="5"/>
        <v>819000</v>
      </c>
      <c r="R16" s="150">
        <f t="shared" si="5"/>
        <v>819000</v>
      </c>
      <c r="S16" s="150">
        <f t="shared" si="5"/>
        <v>819000</v>
      </c>
      <c r="T16" s="150">
        <f t="shared" si="5"/>
        <v>819000</v>
      </c>
      <c r="U16" s="150">
        <f t="shared" si="5"/>
        <v>819000</v>
      </c>
      <c r="V16" s="150">
        <f t="shared" si="5"/>
        <v>819000</v>
      </c>
      <c r="W16" s="150">
        <f t="shared" si="5"/>
        <v>819000</v>
      </c>
      <c r="X16" s="150">
        <f t="shared" si="5"/>
        <v>819000</v>
      </c>
      <c r="Y16" s="150">
        <f t="shared" si="5"/>
        <v>819000</v>
      </c>
      <c r="Z16" s="150">
        <f t="shared" si="5"/>
        <v>819000</v>
      </c>
      <c r="AA16" s="150">
        <f t="shared" si="5"/>
        <v>819000</v>
      </c>
      <c r="AB16" s="150">
        <f t="shared" si="5"/>
        <v>819000</v>
      </c>
      <c r="AC16" s="150">
        <f t="shared" si="5"/>
        <v>819000</v>
      </c>
      <c r="AD16" s="150">
        <f t="shared" si="5"/>
        <v>819000</v>
      </c>
      <c r="AE16" s="150">
        <f t="shared" si="5"/>
        <v>819000</v>
      </c>
      <c r="AF16" s="150">
        <f t="shared" si="5"/>
        <v>819000</v>
      </c>
      <c r="AG16" s="150">
        <f t="shared" si="5"/>
        <v>819000</v>
      </c>
      <c r="AH16" s="150">
        <f t="shared" si="5"/>
        <v>819000</v>
      </c>
      <c r="AI16" s="150">
        <f t="shared" si="5"/>
        <v>819000</v>
      </c>
      <c r="AJ16" s="150">
        <f t="shared" si="5"/>
        <v>819000</v>
      </c>
      <c r="AK16" s="150">
        <f t="shared" si="5"/>
        <v>819000</v>
      </c>
      <c r="AL16" s="150">
        <f t="shared" si="5"/>
        <v>819000</v>
      </c>
      <c r="AM16" s="150">
        <f t="shared" si="5"/>
        <v>819000</v>
      </c>
      <c r="AN16" s="150">
        <f t="shared" si="5"/>
        <v>819000</v>
      </c>
      <c r="AO16" s="150">
        <f t="shared" si="5"/>
        <v>819000</v>
      </c>
      <c r="AP16" s="150">
        <f t="shared" si="5"/>
        <v>819000</v>
      </c>
      <c r="AQ16" s="150">
        <f t="shared" si="5"/>
        <v>819000</v>
      </c>
      <c r="AR16" s="150">
        <f t="shared" si="5"/>
        <v>819000</v>
      </c>
      <c r="AS16" s="150">
        <f t="shared" si="5"/>
        <v>819000</v>
      </c>
      <c r="AT16" s="150">
        <f t="shared" si="5"/>
        <v>819000</v>
      </c>
      <c r="AU16" s="150">
        <f t="shared" si="5"/>
        <v>819000</v>
      </c>
      <c r="AV16" s="150">
        <f t="shared" si="5"/>
        <v>819000</v>
      </c>
      <c r="AW16" s="150">
        <f t="shared" si="5"/>
        <v>819000</v>
      </c>
      <c r="AX16" s="150">
        <f t="shared" si="5"/>
        <v>819000</v>
      </c>
      <c r="AY16" s="150">
        <f t="shared" si="5"/>
        <v>819000</v>
      </c>
      <c r="AZ16" s="150">
        <f t="shared" si="5"/>
        <v>819000</v>
      </c>
      <c r="BA16" s="150">
        <f t="shared" si="5"/>
        <v>819000</v>
      </c>
      <c r="BB16" s="150">
        <f t="shared" si="5"/>
        <v>819000</v>
      </c>
      <c r="BC16" s="150">
        <f t="shared" si="5"/>
        <v>819000</v>
      </c>
    </row>
    <row r="17" spans="8:55" s="95" customFormat="1" x14ac:dyDescent="0.2">
      <c r="J17" s="95" t="e">
        <f>J16/(J11+J10)</f>
        <v>#DIV/0!</v>
      </c>
      <c r="K17" s="95">
        <f t="shared" ref="K17:BC17" si="6">K16/(K11+K10)</f>
        <v>0.65</v>
      </c>
      <c r="L17" s="95">
        <f t="shared" si="6"/>
        <v>0.65</v>
      </c>
      <c r="M17" s="95">
        <f t="shared" si="6"/>
        <v>0.65</v>
      </c>
      <c r="N17" s="95">
        <f t="shared" si="6"/>
        <v>0.65</v>
      </c>
      <c r="O17" s="95">
        <f t="shared" si="6"/>
        <v>0.65</v>
      </c>
      <c r="P17" s="95">
        <f t="shared" si="6"/>
        <v>0.65</v>
      </c>
      <c r="Q17" s="95">
        <f t="shared" si="6"/>
        <v>0.65</v>
      </c>
      <c r="R17" s="95">
        <f t="shared" si="6"/>
        <v>0.65</v>
      </c>
      <c r="S17" s="95">
        <f t="shared" si="6"/>
        <v>0.65</v>
      </c>
      <c r="T17" s="95">
        <f t="shared" si="6"/>
        <v>0.65</v>
      </c>
      <c r="U17" s="95">
        <f t="shared" si="6"/>
        <v>0.65</v>
      </c>
      <c r="V17" s="95">
        <f t="shared" si="6"/>
        <v>0.65</v>
      </c>
      <c r="W17" s="95">
        <f t="shared" si="6"/>
        <v>0.65</v>
      </c>
      <c r="X17" s="95">
        <f t="shared" si="6"/>
        <v>0.65</v>
      </c>
      <c r="Y17" s="95">
        <f t="shared" si="6"/>
        <v>0.65</v>
      </c>
      <c r="Z17" s="95">
        <f t="shared" si="6"/>
        <v>0.65</v>
      </c>
      <c r="AA17" s="95">
        <f t="shared" si="6"/>
        <v>0.65</v>
      </c>
      <c r="AB17" s="95">
        <f t="shared" si="6"/>
        <v>0.65</v>
      </c>
      <c r="AC17" s="95">
        <f t="shared" si="6"/>
        <v>0.65</v>
      </c>
      <c r="AD17" s="95">
        <f t="shared" si="6"/>
        <v>0.65</v>
      </c>
      <c r="AE17" s="95">
        <f t="shared" si="6"/>
        <v>0.65</v>
      </c>
      <c r="AF17" s="95">
        <f t="shared" si="6"/>
        <v>0.65</v>
      </c>
      <c r="AG17" s="95">
        <f t="shared" si="6"/>
        <v>0.65</v>
      </c>
      <c r="AH17" s="95">
        <f t="shared" si="6"/>
        <v>0.65</v>
      </c>
      <c r="AI17" s="95">
        <f t="shared" si="6"/>
        <v>0.65</v>
      </c>
      <c r="AJ17" s="95">
        <f t="shared" si="6"/>
        <v>0.65</v>
      </c>
      <c r="AK17" s="95">
        <f t="shared" si="6"/>
        <v>0.65</v>
      </c>
      <c r="AL17" s="95">
        <f t="shared" si="6"/>
        <v>0.65</v>
      </c>
      <c r="AM17" s="95">
        <f t="shared" si="6"/>
        <v>0.65</v>
      </c>
      <c r="AN17" s="95">
        <f t="shared" si="6"/>
        <v>0.65</v>
      </c>
      <c r="AO17" s="95">
        <f t="shared" si="6"/>
        <v>0.65</v>
      </c>
      <c r="AP17" s="95">
        <f t="shared" si="6"/>
        <v>0.65</v>
      </c>
      <c r="AQ17" s="95">
        <f t="shared" si="6"/>
        <v>0.65</v>
      </c>
      <c r="AR17" s="95">
        <f t="shared" si="6"/>
        <v>0.65</v>
      </c>
      <c r="AS17" s="95">
        <f t="shared" si="6"/>
        <v>0.65</v>
      </c>
      <c r="AT17" s="95">
        <f t="shared" si="6"/>
        <v>0.65</v>
      </c>
      <c r="AU17" s="95">
        <f t="shared" si="6"/>
        <v>0.65</v>
      </c>
      <c r="AV17" s="95">
        <f t="shared" si="6"/>
        <v>0.65</v>
      </c>
      <c r="AW17" s="95">
        <f t="shared" si="6"/>
        <v>0.65</v>
      </c>
      <c r="AX17" s="95">
        <f t="shared" si="6"/>
        <v>0.65</v>
      </c>
      <c r="AY17" s="95">
        <f t="shared" si="6"/>
        <v>0.65</v>
      </c>
      <c r="AZ17" s="95">
        <f t="shared" si="6"/>
        <v>0.65</v>
      </c>
      <c r="BA17" s="95">
        <f t="shared" si="6"/>
        <v>0.65</v>
      </c>
      <c r="BB17" s="95">
        <f t="shared" si="6"/>
        <v>0.65</v>
      </c>
      <c r="BC17" s="95">
        <f t="shared" si="6"/>
        <v>0.65</v>
      </c>
    </row>
    <row r="18" spans="8:55" s="1" customFormat="1" x14ac:dyDescent="0.2"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</row>
    <row r="19" spans="8:55" s="1" customFormat="1" x14ac:dyDescent="0.2"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</row>
    <row r="20" spans="8:55" s="1" customFormat="1" x14ac:dyDescent="0.2"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</row>
    <row r="21" spans="8:55" s="1" customFormat="1" x14ac:dyDescent="0.2"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</row>
    <row r="22" spans="8:55" s="1" customFormat="1" x14ac:dyDescent="0.2"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</row>
    <row r="23" spans="8:55" s="1" customFormat="1" x14ac:dyDescent="0.2"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</row>
    <row r="24" spans="8:55" s="1" customFormat="1" x14ac:dyDescent="0.2"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</row>
    <row r="25" spans="8:55" s="1" customFormat="1" x14ac:dyDescent="0.2"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</row>
    <row r="26" spans="8:55" s="1" customFormat="1" x14ac:dyDescent="0.2"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</row>
    <row r="27" spans="8:55" s="1" customFormat="1" x14ac:dyDescent="0.2"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</row>
    <row r="28" spans="8:55" s="1" customFormat="1" x14ac:dyDescent="0.2"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</row>
    <row r="29" spans="8:55" s="1" customFormat="1" x14ac:dyDescent="0.2"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</row>
    <row r="30" spans="8:55" s="1" customFormat="1" x14ac:dyDescent="0.2"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</row>
    <row r="31" spans="8:55" s="1" customFormat="1" x14ac:dyDescent="0.2"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</row>
    <row r="32" spans="8:55" s="1" customFormat="1" x14ac:dyDescent="0.2"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</row>
    <row r="33" spans="8:55" s="1" customFormat="1" x14ac:dyDescent="0.2"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</row>
    <row r="34" spans="8:55" s="1" customFormat="1" x14ac:dyDescent="0.2"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</row>
    <row r="35" spans="8:55" s="1" customFormat="1" x14ac:dyDescent="0.2"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</row>
    <row r="36" spans="8:55" s="1" customFormat="1" x14ac:dyDescent="0.2"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</row>
    <row r="37" spans="8:55" s="1" customFormat="1" x14ac:dyDescent="0.2"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</row>
    <row r="38" spans="8:55" s="1" customFormat="1" x14ac:dyDescent="0.2"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</row>
    <row r="39" spans="8:55" s="1" customFormat="1" x14ac:dyDescent="0.2"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</row>
    <row r="40" spans="8:55" s="1" customFormat="1" x14ac:dyDescent="0.2"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</row>
    <row r="41" spans="8:55" s="1" customFormat="1" x14ac:dyDescent="0.2"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</row>
    <row r="42" spans="8:55" s="1" customFormat="1" x14ac:dyDescent="0.2"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</row>
    <row r="43" spans="8:55" s="1" customFormat="1" x14ac:dyDescent="0.2"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</row>
    <row r="44" spans="8:55" s="1" customFormat="1" x14ac:dyDescent="0.2"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</row>
    <row r="45" spans="8:55" s="1" customFormat="1" x14ac:dyDescent="0.2"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</row>
    <row r="46" spans="8:55" s="1" customFormat="1" x14ac:dyDescent="0.2"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</row>
    <row r="47" spans="8:55" s="1" customFormat="1" x14ac:dyDescent="0.2"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</row>
    <row r="48" spans="8:55" s="1" customFormat="1" x14ac:dyDescent="0.2"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</row>
    <row r="49" spans="8:55" s="1" customFormat="1" x14ac:dyDescent="0.2"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</row>
    <row r="50" spans="8:55" s="1" customFormat="1" x14ac:dyDescent="0.2"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</row>
    <row r="51" spans="8:55" s="1" customFormat="1" x14ac:dyDescent="0.2"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</row>
  </sheetData>
  <mergeCells count="4">
    <mergeCell ref="H2:S2"/>
    <mergeCell ref="T2:AE2"/>
    <mergeCell ref="AF2:AQ2"/>
    <mergeCell ref="AR2:BC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57"/>
  <sheetViews>
    <sheetView zoomScale="130" zoomScaleNormal="130" zoomScalePageLayoutView="130" workbookViewId="0">
      <selection activeCell="J4" sqref="J4:J10"/>
    </sheetView>
  </sheetViews>
  <sheetFormatPr baseColWidth="10" defaultColWidth="8.83203125" defaultRowHeight="14" x14ac:dyDescent="0.2"/>
  <cols>
    <col min="1" max="1" width="3.1640625" style="148" bestFit="1" customWidth="1"/>
    <col min="2" max="2" width="25.6640625" style="9" bestFit="1" customWidth="1"/>
    <col min="3" max="3" width="12.83203125" style="9" bestFit="1" customWidth="1"/>
    <col min="4" max="6" width="13.6640625" style="9" bestFit="1" customWidth="1"/>
    <col min="7" max="7" width="8.6640625" style="9" bestFit="1" customWidth="1"/>
    <col min="8" max="8" width="8.6640625" style="131" bestFit="1" customWidth="1"/>
    <col min="9" max="10" width="11.1640625" style="131" bestFit="1" customWidth="1"/>
    <col min="11" max="11" width="11.6640625" style="131" bestFit="1" customWidth="1"/>
    <col min="12" max="12" width="11.1640625" style="131" bestFit="1" customWidth="1"/>
    <col min="13" max="13" width="12" style="131" bestFit="1" customWidth="1"/>
    <col min="14" max="55" width="11.83203125" style="131" bestFit="1" customWidth="1"/>
    <col min="56" max="72" width="8.83203125" style="131"/>
    <col min="73" max="16384" width="8.83203125" style="9"/>
  </cols>
  <sheetData>
    <row r="1" spans="1:72" x14ac:dyDescent="0.2">
      <c r="A1" s="139"/>
      <c r="B1" s="15" t="s">
        <v>82</v>
      </c>
      <c r="C1" s="15">
        <v>1</v>
      </c>
      <c r="D1" s="19"/>
      <c r="E1" s="19"/>
      <c r="F1" s="19"/>
      <c r="G1" s="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</row>
    <row r="2" spans="1:72" s="46" customFormat="1" ht="15" thickBot="1" x14ac:dyDescent="0.25">
      <c r="A2" s="140"/>
      <c r="B2" s="43"/>
      <c r="C2" s="44"/>
      <c r="D2" s="43"/>
      <c r="E2" s="43"/>
      <c r="F2" s="43"/>
      <c r="G2" s="45"/>
      <c r="H2" s="265" t="s">
        <v>57</v>
      </c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 t="s">
        <v>6</v>
      </c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 t="s">
        <v>7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 t="s">
        <v>8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</row>
    <row r="3" spans="1:72" ht="16" thickBot="1" x14ac:dyDescent="0.25">
      <c r="A3" s="141" t="s">
        <v>2</v>
      </c>
      <c r="B3" s="29" t="s">
        <v>3</v>
      </c>
      <c r="C3" s="30" t="s">
        <v>5</v>
      </c>
      <c r="D3" s="30" t="s">
        <v>6</v>
      </c>
      <c r="E3" s="30" t="s">
        <v>7</v>
      </c>
      <c r="F3" s="31" t="s">
        <v>8</v>
      </c>
      <c r="G3" s="18"/>
      <c r="H3" s="120" t="s">
        <v>9</v>
      </c>
      <c r="I3" s="121" t="s">
        <v>12</v>
      </c>
      <c r="J3" s="121" t="s">
        <v>13</v>
      </c>
      <c r="K3" s="121" t="s">
        <v>14</v>
      </c>
      <c r="L3" s="121" t="s">
        <v>15</v>
      </c>
      <c r="M3" s="121" t="s">
        <v>16</v>
      </c>
      <c r="N3" s="121" t="s">
        <v>17</v>
      </c>
      <c r="O3" s="121" t="s">
        <v>18</v>
      </c>
      <c r="P3" s="121" t="s">
        <v>19</v>
      </c>
      <c r="Q3" s="121" t="s">
        <v>20</v>
      </c>
      <c r="R3" s="242" t="s">
        <v>94</v>
      </c>
      <c r="S3" s="122" t="s">
        <v>22</v>
      </c>
      <c r="T3" s="123" t="s">
        <v>10</v>
      </c>
      <c r="U3" s="121" t="s">
        <v>23</v>
      </c>
      <c r="V3" s="135" t="s">
        <v>84</v>
      </c>
      <c r="W3" s="121" t="s">
        <v>25</v>
      </c>
      <c r="X3" s="121" t="s">
        <v>26</v>
      </c>
      <c r="Y3" s="121" t="s">
        <v>27</v>
      </c>
      <c r="Z3" s="121" t="s">
        <v>28</v>
      </c>
      <c r="AA3" s="121" t="s">
        <v>29</v>
      </c>
      <c r="AB3" s="121" t="s">
        <v>30</v>
      </c>
      <c r="AC3" s="121" t="s">
        <v>31</v>
      </c>
      <c r="AD3" s="121" t="s">
        <v>32</v>
      </c>
      <c r="AE3" s="122" t="s">
        <v>33</v>
      </c>
      <c r="AF3" s="123" t="s">
        <v>11</v>
      </c>
      <c r="AG3" s="121" t="s">
        <v>34</v>
      </c>
      <c r="AH3" s="121" t="s">
        <v>35</v>
      </c>
      <c r="AI3" s="121" t="s">
        <v>36</v>
      </c>
      <c r="AJ3" s="121" t="s">
        <v>37</v>
      </c>
      <c r="AK3" s="121" t="s">
        <v>38</v>
      </c>
      <c r="AL3" s="121" t="s">
        <v>39</v>
      </c>
      <c r="AM3" s="121" t="s">
        <v>40</v>
      </c>
      <c r="AN3" s="121" t="s">
        <v>41</v>
      </c>
      <c r="AO3" s="121" t="s">
        <v>42</v>
      </c>
      <c r="AP3" s="121" t="s">
        <v>43</v>
      </c>
      <c r="AQ3" s="122" t="s">
        <v>44</v>
      </c>
      <c r="AR3" s="123" t="s">
        <v>46</v>
      </c>
      <c r="AS3" s="121" t="s">
        <v>45</v>
      </c>
      <c r="AT3" s="121" t="s">
        <v>47</v>
      </c>
      <c r="AU3" s="121" t="s">
        <v>48</v>
      </c>
      <c r="AV3" s="121" t="s">
        <v>49</v>
      </c>
      <c r="AW3" s="121" t="s">
        <v>50</v>
      </c>
      <c r="AX3" s="121" t="s">
        <v>51</v>
      </c>
      <c r="AY3" s="121" t="s">
        <v>52</v>
      </c>
      <c r="AZ3" s="121" t="s">
        <v>53</v>
      </c>
      <c r="BA3" s="121" t="s">
        <v>54</v>
      </c>
      <c r="BB3" s="121" t="s">
        <v>55</v>
      </c>
      <c r="BC3" s="122" t="s">
        <v>56</v>
      </c>
    </row>
    <row r="4" spans="1:72" x14ac:dyDescent="0.2">
      <c r="A4" s="142">
        <v>1</v>
      </c>
      <c r="B4" s="22" t="s">
        <v>86</v>
      </c>
      <c r="C4" s="127">
        <f>SUM(H4:S4)</f>
        <v>1170000</v>
      </c>
      <c r="D4" s="127">
        <f>SUM(T4:AE4)</f>
        <v>1560000</v>
      </c>
      <c r="E4" s="127">
        <f>SUM(AF4:AQ4)</f>
        <v>1560000</v>
      </c>
      <c r="F4" s="132">
        <f>SUM(AR4:BC4)</f>
        <v>1560000</v>
      </c>
      <c r="G4" s="20"/>
      <c r="H4" s="124"/>
      <c r="I4" s="124"/>
      <c r="J4" s="124"/>
      <c r="K4" s="124">
        <f t="shared" ref="K4:BC4" si="0">$C14*$C1</f>
        <v>130000</v>
      </c>
      <c r="L4" s="124">
        <f t="shared" si="0"/>
        <v>130000</v>
      </c>
      <c r="M4" s="124">
        <f t="shared" si="0"/>
        <v>130000</v>
      </c>
      <c r="N4" s="124">
        <f t="shared" si="0"/>
        <v>130000</v>
      </c>
      <c r="O4" s="124">
        <f t="shared" si="0"/>
        <v>130000</v>
      </c>
      <c r="P4" s="124">
        <f t="shared" si="0"/>
        <v>130000</v>
      </c>
      <c r="Q4" s="124">
        <f t="shared" si="0"/>
        <v>130000</v>
      </c>
      <c r="R4" s="124">
        <f t="shared" si="0"/>
        <v>130000</v>
      </c>
      <c r="S4" s="124">
        <f t="shared" si="0"/>
        <v>130000</v>
      </c>
      <c r="T4" s="124">
        <f t="shared" si="0"/>
        <v>130000</v>
      </c>
      <c r="U4" s="124">
        <f t="shared" si="0"/>
        <v>130000</v>
      </c>
      <c r="V4" s="124">
        <f t="shared" si="0"/>
        <v>130000</v>
      </c>
      <c r="W4" s="124">
        <f t="shared" si="0"/>
        <v>130000</v>
      </c>
      <c r="X4" s="124">
        <f t="shared" si="0"/>
        <v>130000</v>
      </c>
      <c r="Y4" s="124">
        <f t="shared" si="0"/>
        <v>130000</v>
      </c>
      <c r="Z4" s="124">
        <f t="shared" si="0"/>
        <v>130000</v>
      </c>
      <c r="AA4" s="124">
        <f t="shared" si="0"/>
        <v>130000</v>
      </c>
      <c r="AB4" s="124">
        <f t="shared" si="0"/>
        <v>130000</v>
      </c>
      <c r="AC4" s="124">
        <f t="shared" si="0"/>
        <v>130000</v>
      </c>
      <c r="AD4" s="124">
        <f t="shared" si="0"/>
        <v>130000</v>
      </c>
      <c r="AE4" s="124">
        <f t="shared" si="0"/>
        <v>130000</v>
      </c>
      <c r="AF4" s="124">
        <f t="shared" si="0"/>
        <v>130000</v>
      </c>
      <c r="AG4" s="124">
        <f t="shared" si="0"/>
        <v>130000</v>
      </c>
      <c r="AH4" s="124">
        <f t="shared" si="0"/>
        <v>130000</v>
      </c>
      <c r="AI4" s="124">
        <f t="shared" si="0"/>
        <v>130000</v>
      </c>
      <c r="AJ4" s="124">
        <f t="shared" si="0"/>
        <v>130000</v>
      </c>
      <c r="AK4" s="124">
        <f t="shared" si="0"/>
        <v>130000</v>
      </c>
      <c r="AL4" s="124">
        <f t="shared" si="0"/>
        <v>130000</v>
      </c>
      <c r="AM4" s="124">
        <f t="shared" si="0"/>
        <v>130000</v>
      </c>
      <c r="AN4" s="124">
        <f t="shared" si="0"/>
        <v>130000</v>
      </c>
      <c r="AO4" s="124">
        <f t="shared" si="0"/>
        <v>130000</v>
      </c>
      <c r="AP4" s="124">
        <f t="shared" si="0"/>
        <v>130000</v>
      </c>
      <c r="AQ4" s="124">
        <f t="shared" si="0"/>
        <v>130000</v>
      </c>
      <c r="AR4" s="124">
        <f t="shared" si="0"/>
        <v>130000</v>
      </c>
      <c r="AS4" s="124">
        <f t="shared" si="0"/>
        <v>130000</v>
      </c>
      <c r="AT4" s="124">
        <f t="shared" si="0"/>
        <v>130000</v>
      </c>
      <c r="AU4" s="124">
        <f t="shared" si="0"/>
        <v>130000</v>
      </c>
      <c r="AV4" s="124">
        <f t="shared" si="0"/>
        <v>130000</v>
      </c>
      <c r="AW4" s="124">
        <f t="shared" si="0"/>
        <v>130000</v>
      </c>
      <c r="AX4" s="124">
        <f t="shared" si="0"/>
        <v>130000</v>
      </c>
      <c r="AY4" s="124">
        <f t="shared" si="0"/>
        <v>130000</v>
      </c>
      <c r="AZ4" s="124">
        <f t="shared" si="0"/>
        <v>130000</v>
      </c>
      <c r="BA4" s="124">
        <f t="shared" si="0"/>
        <v>130000</v>
      </c>
      <c r="BB4" s="124">
        <f t="shared" si="0"/>
        <v>130000</v>
      </c>
      <c r="BC4" s="124">
        <f t="shared" si="0"/>
        <v>130000</v>
      </c>
    </row>
    <row r="5" spans="1:72" x14ac:dyDescent="0.2">
      <c r="A5" s="142">
        <v>2</v>
      </c>
      <c r="B5" s="22" t="s">
        <v>89</v>
      </c>
      <c r="C5" s="127">
        <f t="shared" ref="C5:C10" si="1">SUM(H5:S5)</f>
        <v>2430000</v>
      </c>
      <c r="D5" s="127">
        <f t="shared" ref="D5:D10" si="2">SUM(T5:AE5)</f>
        <v>3240000</v>
      </c>
      <c r="E5" s="127">
        <f t="shared" ref="E5:E10" si="3">SUM(AF5:AQ5)</f>
        <v>3240000</v>
      </c>
      <c r="F5" s="132">
        <f t="shared" ref="F5:F10" si="4">SUM(AR5:BC5)</f>
        <v>3240000</v>
      </c>
      <c r="G5" s="20"/>
      <c r="H5" s="127"/>
      <c r="I5" s="124"/>
      <c r="J5" s="124"/>
      <c r="K5" s="124">
        <f>$C15*$C1</f>
        <v>270000</v>
      </c>
      <c r="L5" s="124">
        <f t="shared" ref="L5:BC5" si="5">$C15*$C1</f>
        <v>270000</v>
      </c>
      <c r="M5" s="124">
        <f t="shared" si="5"/>
        <v>270000</v>
      </c>
      <c r="N5" s="124">
        <f t="shared" si="5"/>
        <v>270000</v>
      </c>
      <c r="O5" s="124">
        <f t="shared" si="5"/>
        <v>270000</v>
      </c>
      <c r="P5" s="124">
        <f t="shared" si="5"/>
        <v>270000</v>
      </c>
      <c r="Q5" s="124">
        <f t="shared" si="5"/>
        <v>270000</v>
      </c>
      <c r="R5" s="124">
        <f t="shared" si="5"/>
        <v>270000</v>
      </c>
      <c r="S5" s="124">
        <f t="shared" si="5"/>
        <v>270000</v>
      </c>
      <c r="T5" s="124">
        <f t="shared" si="5"/>
        <v>270000</v>
      </c>
      <c r="U5" s="124">
        <f t="shared" si="5"/>
        <v>270000</v>
      </c>
      <c r="V5" s="124">
        <f t="shared" si="5"/>
        <v>270000</v>
      </c>
      <c r="W5" s="124">
        <f t="shared" si="5"/>
        <v>270000</v>
      </c>
      <c r="X5" s="124">
        <f t="shared" si="5"/>
        <v>270000</v>
      </c>
      <c r="Y5" s="124">
        <f t="shared" si="5"/>
        <v>270000</v>
      </c>
      <c r="Z5" s="124">
        <f t="shared" si="5"/>
        <v>270000</v>
      </c>
      <c r="AA5" s="124">
        <f t="shared" si="5"/>
        <v>270000</v>
      </c>
      <c r="AB5" s="124">
        <f t="shared" si="5"/>
        <v>270000</v>
      </c>
      <c r="AC5" s="124">
        <f t="shared" si="5"/>
        <v>270000</v>
      </c>
      <c r="AD5" s="124">
        <f t="shared" si="5"/>
        <v>270000</v>
      </c>
      <c r="AE5" s="124">
        <f t="shared" si="5"/>
        <v>270000</v>
      </c>
      <c r="AF5" s="124">
        <f t="shared" si="5"/>
        <v>270000</v>
      </c>
      <c r="AG5" s="124">
        <f t="shared" si="5"/>
        <v>270000</v>
      </c>
      <c r="AH5" s="124">
        <f t="shared" si="5"/>
        <v>270000</v>
      </c>
      <c r="AI5" s="124">
        <f t="shared" si="5"/>
        <v>270000</v>
      </c>
      <c r="AJ5" s="124">
        <f t="shared" si="5"/>
        <v>270000</v>
      </c>
      <c r="AK5" s="124">
        <f t="shared" si="5"/>
        <v>270000</v>
      </c>
      <c r="AL5" s="124">
        <f t="shared" si="5"/>
        <v>270000</v>
      </c>
      <c r="AM5" s="124">
        <f t="shared" si="5"/>
        <v>270000</v>
      </c>
      <c r="AN5" s="124">
        <f t="shared" si="5"/>
        <v>270000</v>
      </c>
      <c r="AO5" s="124">
        <f t="shared" si="5"/>
        <v>270000</v>
      </c>
      <c r="AP5" s="124">
        <f t="shared" si="5"/>
        <v>270000</v>
      </c>
      <c r="AQ5" s="124">
        <f t="shared" si="5"/>
        <v>270000</v>
      </c>
      <c r="AR5" s="124">
        <f t="shared" si="5"/>
        <v>270000</v>
      </c>
      <c r="AS5" s="124">
        <f t="shared" si="5"/>
        <v>270000</v>
      </c>
      <c r="AT5" s="124">
        <f t="shared" si="5"/>
        <v>270000</v>
      </c>
      <c r="AU5" s="124">
        <f t="shared" si="5"/>
        <v>270000</v>
      </c>
      <c r="AV5" s="124">
        <f t="shared" si="5"/>
        <v>270000</v>
      </c>
      <c r="AW5" s="124">
        <f t="shared" si="5"/>
        <v>270000</v>
      </c>
      <c r="AX5" s="124">
        <f t="shared" si="5"/>
        <v>270000</v>
      </c>
      <c r="AY5" s="124">
        <f t="shared" si="5"/>
        <v>270000</v>
      </c>
      <c r="AZ5" s="124">
        <f t="shared" si="5"/>
        <v>270000</v>
      </c>
      <c r="BA5" s="124">
        <f t="shared" si="5"/>
        <v>270000</v>
      </c>
      <c r="BB5" s="124">
        <f t="shared" si="5"/>
        <v>270000</v>
      </c>
      <c r="BC5" s="124">
        <f t="shared" si="5"/>
        <v>270000</v>
      </c>
    </row>
    <row r="6" spans="1:72" x14ac:dyDescent="0.2">
      <c r="A6" s="142">
        <v>3</v>
      </c>
      <c r="B6" s="22" t="s">
        <v>97</v>
      </c>
      <c r="C6" s="127">
        <f t="shared" si="1"/>
        <v>90000</v>
      </c>
      <c r="D6" s="127">
        <f t="shared" si="2"/>
        <v>120000</v>
      </c>
      <c r="E6" s="127">
        <f t="shared" si="3"/>
        <v>120000</v>
      </c>
      <c r="F6" s="132">
        <f t="shared" si="4"/>
        <v>120000</v>
      </c>
      <c r="G6" s="20"/>
      <c r="H6" s="127"/>
      <c r="I6" s="124"/>
      <c r="J6" s="124"/>
      <c r="K6" s="124">
        <f t="shared" ref="K6:BC6" si="6">$C16*$C1</f>
        <v>10000</v>
      </c>
      <c r="L6" s="124">
        <f t="shared" si="6"/>
        <v>10000</v>
      </c>
      <c r="M6" s="124">
        <f t="shared" si="6"/>
        <v>10000</v>
      </c>
      <c r="N6" s="124">
        <f t="shared" si="6"/>
        <v>10000</v>
      </c>
      <c r="O6" s="124">
        <f t="shared" si="6"/>
        <v>10000</v>
      </c>
      <c r="P6" s="124">
        <f t="shared" si="6"/>
        <v>10000</v>
      </c>
      <c r="Q6" s="124">
        <f t="shared" si="6"/>
        <v>10000</v>
      </c>
      <c r="R6" s="124">
        <f t="shared" si="6"/>
        <v>10000</v>
      </c>
      <c r="S6" s="124">
        <f t="shared" si="6"/>
        <v>10000</v>
      </c>
      <c r="T6" s="124">
        <f t="shared" si="6"/>
        <v>10000</v>
      </c>
      <c r="U6" s="124">
        <f t="shared" si="6"/>
        <v>10000</v>
      </c>
      <c r="V6" s="124">
        <f t="shared" si="6"/>
        <v>10000</v>
      </c>
      <c r="W6" s="124">
        <f t="shared" si="6"/>
        <v>10000</v>
      </c>
      <c r="X6" s="124">
        <f t="shared" si="6"/>
        <v>10000</v>
      </c>
      <c r="Y6" s="124">
        <f t="shared" si="6"/>
        <v>10000</v>
      </c>
      <c r="Z6" s="124">
        <f t="shared" si="6"/>
        <v>10000</v>
      </c>
      <c r="AA6" s="124">
        <f t="shared" si="6"/>
        <v>10000</v>
      </c>
      <c r="AB6" s="124">
        <f t="shared" si="6"/>
        <v>10000</v>
      </c>
      <c r="AC6" s="124">
        <f t="shared" si="6"/>
        <v>10000</v>
      </c>
      <c r="AD6" s="124">
        <f t="shared" si="6"/>
        <v>10000</v>
      </c>
      <c r="AE6" s="124">
        <f t="shared" si="6"/>
        <v>10000</v>
      </c>
      <c r="AF6" s="124">
        <f t="shared" si="6"/>
        <v>10000</v>
      </c>
      <c r="AG6" s="124">
        <f t="shared" si="6"/>
        <v>10000</v>
      </c>
      <c r="AH6" s="124">
        <f t="shared" si="6"/>
        <v>10000</v>
      </c>
      <c r="AI6" s="124">
        <f t="shared" si="6"/>
        <v>10000</v>
      </c>
      <c r="AJ6" s="124">
        <f t="shared" si="6"/>
        <v>10000</v>
      </c>
      <c r="AK6" s="124">
        <f t="shared" si="6"/>
        <v>10000</v>
      </c>
      <c r="AL6" s="124">
        <f t="shared" si="6"/>
        <v>10000</v>
      </c>
      <c r="AM6" s="124">
        <f t="shared" si="6"/>
        <v>10000</v>
      </c>
      <c r="AN6" s="124">
        <f t="shared" si="6"/>
        <v>10000</v>
      </c>
      <c r="AO6" s="124">
        <f t="shared" si="6"/>
        <v>10000</v>
      </c>
      <c r="AP6" s="124">
        <f t="shared" si="6"/>
        <v>10000</v>
      </c>
      <c r="AQ6" s="124">
        <f t="shared" si="6"/>
        <v>10000</v>
      </c>
      <c r="AR6" s="124">
        <f t="shared" si="6"/>
        <v>10000</v>
      </c>
      <c r="AS6" s="124">
        <f t="shared" si="6"/>
        <v>10000</v>
      </c>
      <c r="AT6" s="124">
        <f t="shared" si="6"/>
        <v>10000</v>
      </c>
      <c r="AU6" s="124">
        <f t="shared" si="6"/>
        <v>10000</v>
      </c>
      <c r="AV6" s="124">
        <f t="shared" si="6"/>
        <v>10000</v>
      </c>
      <c r="AW6" s="124">
        <f t="shared" si="6"/>
        <v>10000</v>
      </c>
      <c r="AX6" s="124">
        <f t="shared" si="6"/>
        <v>10000</v>
      </c>
      <c r="AY6" s="124">
        <f t="shared" si="6"/>
        <v>10000</v>
      </c>
      <c r="AZ6" s="124">
        <f t="shared" si="6"/>
        <v>10000</v>
      </c>
      <c r="BA6" s="124">
        <f t="shared" si="6"/>
        <v>10000</v>
      </c>
      <c r="BB6" s="124">
        <f t="shared" si="6"/>
        <v>10000</v>
      </c>
      <c r="BC6" s="124">
        <f t="shared" si="6"/>
        <v>10000</v>
      </c>
    </row>
    <row r="7" spans="1:72" x14ac:dyDescent="0.2">
      <c r="A7" s="142">
        <v>4</v>
      </c>
      <c r="B7" s="22" t="s">
        <v>102</v>
      </c>
      <c r="C7" s="127">
        <f t="shared" si="1"/>
        <v>90000</v>
      </c>
      <c r="D7" s="127">
        <f t="shared" si="2"/>
        <v>120000</v>
      </c>
      <c r="E7" s="127">
        <f t="shared" si="3"/>
        <v>120000</v>
      </c>
      <c r="F7" s="132">
        <f t="shared" si="4"/>
        <v>120000</v>
      </c>
      <c r="G7" s="20"/>
      <c r="H7" s="127"/>
      <c r="I7" s="124"/>
      <c r="J7" s="124"/>
      <c r="K7" s="124">
        <f t="shared" ref="K7:BC7" si="7">$C17*$C1</f>
        <v>10000</v>
      </c>
      <c r="L7" s="124">
        <f t="shared" si="7"/>
        <v>10000</v>
      </c>
      <c r="M7" s="124">
        <f t="shared" si="7"/>
        <v>10000</v>
      </c>
      <c r="N7" s="124">
        <f t="shared" si="7"/>
        <v>10000</v>
      </c>
      <c r="O7" s="124">
        <f t="shared" si="7"/>
        <v>10000</v>
      </c>
      <c r="P7" s="124">
        <f t="shared" si="7"/>
        <v>10000</v>
      </c>
      <c r="Q7" s="124">
        <f t="shared" si="7"/>
        <v>10000</v>
      </c>
      <c r="R7" s="124">
        <f t="shared" si="7"/>
        <v>10000</v>
      </c>
      <c r="S7" s="124">
        <f t="shared" si="7"/>
        <v>10000</v>
      </c>
      <c r="T7" s="124">
        <f t="shared" si="7"/>
        <v>10000</v>
      </c>
      <c r="U7" s="124">
        <f t="shared" si="7"/>
        <v>10000</v>
      </c>
      <c r="V7" s="124">
        <f t="shared" si="7"/>
        <v>10000</v>
      </c>
      <c r="W7" s="124">
        <f t="shared" si="7"/>
        <v>10000</v>
      </c>
      <c r="X7" s="124">
        <f t="shared" si="7"/>
        <v>10000</v>
      </c>
      <c r="Y7" s="124">
        <f t="shared" si="7"/>
        <v>10000</v>
      </c>
      <c r="Z7" s="124">
        <f t="shared" si="7"/>
        <v>10000</v>
      </c>
      <c r="AA7" s="124">
        <f t="shared" si="7"/>
        <v>10000</v>
      </c>
      <c r="AB7" s="124">
        <f t="shared" si="7"/>
        <v>10000</v>
      </c>
      <c r="AC7" s="124">
        <f t="shared" si="7"/>
        <v>10000</v>
      </c>
      <c r="AD7" s="124">
        <f t="shared" si="7"/>
        <v>10000</v>
      </c>
      <c r="AE7" s="124">
        <f t="shared" si="7"/>
        <v>10000</v>
      </c>
      <c r="AF7" s="124">
        <f t="shared" si="7"/>
        <v>10000</v>
      </c>
      <c r="AG7" s="124">
        <f t="shared" si="7"/>
        <v>10000</v>
      </c>
      <c r="AH7" s="124">
        <f t="shared" si="7"/>
        <v>10000</v>
      </c>
      <c r="AI7" s="124">
        <f t="shared" si="7"/>
        <v>10000</v>
      </c>
      <c r="AJ7" s="124">
        <f t="shared" si="7"/>
        <v>10000</v>
      </c>
      <c r="AK7" s="124">
        <f t="shared" si="7"/>
        <v>10000</v>
      </c>
      <c r="AL7" s="124">
        <f t="shared" si="7"/>
        <v>10000</v>
      </c>
      <c r="AM7" s="124">
        <f t="shared" si="7"/>
        <v>10000</v>
      </c>
      <c r="AN7" s="124">
        <f t="shared" si="7"/>
        <v>10000</v>
      </c>
      <c r="AO7" s="124">
        <f t="shared" si="7"/>
        <v>10000</v>
      </c>
      <c r="AP7" s="124">
        <f t="shared" si="7"/>
        <v>10000</v>
      </c>
      <c r="AQ7" s="124">
        <f t="shared" si="7"/>
        <v>10000</v>
      </c>
      <c r="AR7" s="124">
        <f t="shared" si="7"/>
        <v>10000</v>
      </c>
      <c r="AS7" s="124">
        <f t="shared" si="7"/>
        <v>10000</v>
      </c>
      <c r="AT7" s="124">
        <f t="shared" si="7"/>
        <v>10000</v>
      </c>
      <c r="AU7" s="124">
        <f t="shared" si="7"/>
        <v>10000</v>
      </c>
      <c r="AV7" s="124">
        <f t="shared" si="7"/>
        <v>10000</v>
      </c>
      <c r="AW7" s="124">
        <f t="shared" si="7"/>
        <v>10000</v>
      </c>
      <c r="AX7" s="124">
        <f t="shared" si="7"/>
        <v>10000</v>
      </c>
      <c r="AY7" s="124">
        <f t="shared" si="7"/>
        <v>10000</v>
      </c>
      <c r="AZ7" s="124">
        <f t="shared" si="7"/>
        <v>10000</v>
      </c>
      <c r="BA7" s="124">
        <f t="shared" si="7"/>
        <v>10000</v>
      </c>
      <c r="BB7" s="124">
        <f t="shared" si="7"/>
        <v>10000</v>
      </c>
      <c r="BC7" s="124">
        <f t="shared" si="7"/>
        <v>10000</v>
      </c>
    </row>
    <row r="8" spans="1:72" x14ac:dyDescent="0.2">
      <c r="A8" s="142">
        <v>5</v>
      </c>
      <c r="B8" s="22" t="s">
        <v>101</v>
      </c>
      <c r="C8" s="127">
        <f t="shared" si="1"/>
        <v>90000</v>
      </c>
      <c r="D8" s="127">
        <f t="shared" si="2"/>
        <v>120000</v>
      </c>
      <c r="E8" s="127">
        <f t="shared" si="3"/>
        <v>120000</v>
      </c>
      <c r="F8" s="132">
        <f t="shared" si="4"/>
        <v>120000</v>
      </c>
      <c r="G8" s="20"/>
      <c r="H8" s="127"/>
      <c r="I8" s="124"/>
      <c r="J8" s="124"/>
      <c r="K8" s="124">
        <f t="shared" ref="K8:BC8" si="8">$C18*$C1</f>
        <v>10000</v>
      </c>
      <c r="L8" s="124">
        <f t="shared" si="8"/>
        <v>10000</v>
      </c>
      <c r="M8" s="124">
        <f t="shared" si="8"/>
        <v>10000</v>
      </c>
      <c r="N8" s="124">
        <f t="shared" si="8"/>
        <v>10000</v>
      </c>
      <c r="O8" s="124">
        <f t="shared" si="8"/>
        <v>10000</v>
      </c>
      <c r="P8" s="124">
        <f t="shared" si="8"/>
        <v>10000</v>
      </c>
      <c r="Q8" s="124">
        <f t="shared" si="8"/>
        <v>10000</v>
      </c>
      <c r="R8" s="124">
        <f t="shared" si="8"/>
        <v>10000</v>
      </c>
      <c r="S8" s="124">
        <f t="shared" si="8"/>
        <v>10000</v>
      </c>
      <c r="T8" s="124">
        <f t="shared" si="8"/>
        <v>10000</v>
      </c>
      <c r="U8" s="124">
        <f t="shared" si="8"/>
        <v>10000</v>
      </c>
      <c r="V8" s="124">
        <f t="shared" si="8"/>
        <v>10000</v>
      </c>
      <c r="W8" s="124">
        <f t="shared" si="8"/>
        <v>10000</v>
      </c>
      <c r="X8" s="124">
        <f t="shared" si="8"/>
        <v>10000</v>
      </c>
      <c r="Y8" s="124">
        <f t="shared" si="8"/>
        <v>10000</v>
      </c>
      <c r="Z8" s="124">
        <f t="shared" si="8"/>
        <v>10000</v>
      </c>
      <c r="AA8" s="124">
        <f t="shared" si="8"/>
        <v>10000</v>
      </c>
      <c r="AB8" s="124">
        <f t="shared" si="8"/>
        <v>10000</v>
      </c>
      <c r="AC8" s="124">
        <f t="shared" si="8"/>
        <v>10000</v>
      </c>
      <c r="AD8" s="124">
        <f t="shared" si="8"/>
        <v>10000</v>
      </c>
      <c r="AE8" s="124">
        <f t="shared" si="8"/>
        <v>10000</v>
      </c>
      <c r="AF8" s="124">
        <f t="shared" si="8"/>
        <v>10000</v>
      </c>
      <c r="AG8" s="124">
        <f t="shared" si="8"/>
        <v>10000</v>
      </c>
      <c r="AH8" s="124">
        <f t="shared" si="8"/>
        <v>10000</v>
      </c>
      <c r="AI8" s="124">
        <f t="shared" si="8"/>
        <v>10000</v>
      </c>
      <c r="AJ8" s="124">
        <f t="shared" si="8"/>
        <v>10000</v>
      </c>
      <c r="AK8" s="124">
        <f t="shared" si="8"/>
        <v>10000</v>
      </c>
      <c r="AL8" s="124">
        <f t="shared" si="8"/>
        <v>10000</v>
      </c>
      <c r="AM8" s="124">
        <f t="shared" si="8"/>
        <v>10000</v>
      </c>
      <c r="AN8" s="124">
        <f t="shared" si="8"/>
        <v>10000</v>
      </c>
      <c r="AO8" s="124">
        <f t="shared" si="8"/>
        <v>10000</v>
      </c>
      <c r="AP8" s="124">
        <f t="shared" si="8"/>
        <v>10000</v>
      </c>
      <c r="AQ8" s="124">
        <f t="shared" si="8"/>
        <v>10000</v>
      </c>
      <c r="AR8" s="124">
        <f t="shared" si="8"/>
        <v>10000</v>
      </c>
      <c r="AS8" s="124">
        <f t="shared" si="8"/>
        <v>10000</v>
      </c>
      <c r="AT8" s="124">
        <f t="shared" si="8"/>
        <v>10000</v>
      </c>
      <c r="AU8" s="124">
        <f t="shared" si="8"/>
        <v>10000</v>
      </c>
      <c r="AV8" s="124">
        <f t="shared" si="8"/>
        <v>10000</v>
      </c>
      <c r="AW8" s="124">
        <f t="shared" si="8"/>
        <v>10000</v>
      </c>
      <c r="AX8" s="124">
        <f t="shared" si="8"/>
        <v>10000</v>
      </c>
      <c r="AY8" s="124">
        <f t="shared" si="8"/>
        <v>10000</v>
      </c>
      <c r="AZ8" s="124">
        <f t="shared" si="8"/>
        <v>10000</v>
      </c>
      <c r="BA8" s="124">
        <f t="shared" si="8"/>
        <v>10000</v>
      </c>
      <c r="BB8" s="124">
        <f t="shared" si="8"/>
        <v>10000</v>
      </c>
      <c r="BC8" s="124">
        <f t="shared" si="8"/>
        <v>10000</v>
      </c>
    </row>
    <row r="9" spans="1:72" s="19" customFormat="1" x14ac:dyDescent="0.2">
      <c r="A9" s="142">
        <v>6</v>
      </c>
      <c r="B9" s="22" t="s">
        <v>93</v>
      </c>
      <c r="C9" s="127">
        <f t="shared" ref="C9" si="9">SUM(H9:S9)</f>
        <v>90000</v>
      </c>
      <c r="D9" s="127">
        <f t="shared" ref="D9" si="10">SUM(T9:AE9)</f>
        <v>120000</v>
      </c>
      <c r="E9" s="127">
        <f t="shared" ref="E9" si="11">SUM(AF9:AQ9)</f>
        <v>120000</v>
      </c>
      <c r="F9" s="132">
        <f t="shared" ref="F9" si="12">SUM(AR9:BC9)</f>
        <v>120000</v>
      </c>
      <c r="G9" s="20"/>
      <c r="H9" s="127"/>
      <c r="I9" s="124"/>
      <c r="J9" s="124"/>
      <c r="K9" s="124">
        <f t="shared" ref="K9:BC9" si="13">$C19*$C1</f>
        <v>10000</v>
      </c>
      <c r="L9" s="124">
        <f t="shared" si="13"/>
        <v>10000</v>
      </c>
      <c r="M9" s="124">
        <f t="shared" si="13"/>
        <v>10000</v>
      </c>
      <c r="N9" s="124">
        <f t="shared" si="13"/>
        <v>10000</v>
      </c>
      <c r="O9" s="124">
        <f t="shared" si="13"/>
        <v>10000</v>
      </c>
      <c r="P9" s="124">
        <f t="shared" si="13"/>
        <v>10000</v>
      </c>
      <c r="Q9" s="124">
        <f t="shared" si="13"/>
        <v>10000</v>
      </c>
      <c r="R9" s="124">
        <f t="shared" si="13"/>
        <v>10000</v>
      </c>
      <c r="S9" s="124">
        <f t="shared" si="13"/>
        <v>10000</v>
      </c>
      <c r="T9" s="124">
        <f t="shared" si="13"/>
        <v>10000</v>
      </c>
      <c r="U9" s="124">
        <f t="shared" si="13"/>
        <v>10000</v>
      </c>
      <c r="V9" s="124">
        <f t="shared" si="13"/>
        <v>10000</v>
      </c>
      <c r="W9" s="124">
        <f t="shared" si="13"/>
        <v>10000</v>
      </c>
      <c r="X9" s="124">
        <f t="shared" si="13"/>
        <v>10000</v>
      </c>
      <c r="Y9" s="124">
        <f t="shared" si="13"/>
        <v>10000</v>
      </c>
      <c r="Z9" s="124">
        <f t="shared" si="13"/>
        <v>10000</v>
      </c>
      <c r="AA9" s="124">
        <f t="shared" si="13"/>
        <v>10000</v>
      </c>
      <c r="AB9" s="124">
        <f t="shared" si="13"/>
        <v>10000</v>
      </c>
      <c r="AC9" s="124">
        <f t="shared" si="13"/>
        <v>10000</v>
      </c>
      <c r="AD9" s="124">
        <f t="shared" si="13"/>
        <v>10000</v>
      </c>
      <c r="AE9" s="124">
        <f t="shared" si="13"/>
        <v>10000</v>
      </c>
      <c r="AF9" s="124">
        <f t="shared" si="13"/>
        <v>10000</v>
      </c>
      <c r="AG9" s="124">
        <f t="shared" si="13"/>
        <v>10000</v>
      </c>
      <c r="AH9" s="124">
        <f t="shared" si="13"/>
        <v>10000</v>
      </c>
      <c r="AI9" s="124">
        <f t="shared" si="13"/>
        <v>10000</v>
      </c>
      <c r="AJ9" s="124">
        <f t="shared" si="13"/>
        <v>10000</v>
      </c>
      <c r="AK9" s="124">
        <f t="shared" si="13"/>
        <v>10000</v>
      </c>
      <c r="AL9" s="124">
        <f t="shared" si="13"/>
        <v>10000</v>
      </c>
      <c r="AM9" s="124">
        <f t="shared" si="13"/>
        <v>10000</v>
      </c>
      <c r="AN9" s="124">
        <f t="shared" si="13"/>
        <v>10000</v>
      </c>
      <c r="AO9" s="124">
        <f t="shared" si="13"/>
        <v>10000</v>
      </c>
      <c r="AP9" s="124">
        <f t="shared" si="13"/>
        <v>10000</v>
      </c>
      <c r="AQ9" s="124">
        <f t="shared" si="13"/>
        <v>10000</v>
      </c>
      <c r="AR9" s="124">
        <f t="shared" si="13"/>
        <v>10000</v>
      </c>
      <c r="AS9" s="124">
        <f t="shared" si="13"/>
        <v>10000</v>
      </c>
      <c r="AT9" s="124">
        <f t="shared" si="13"/>
        <v>10000</v>
      </c>
      <c r="AU9" s="124">
        <f t="shared" si="13"/>
        <v>10000</v>
      </c>
      <c r="AV9" s="124">
        <f t="shared" si="13"/>
        <v>10000</v>
      </c>
      <c r="AW9" s="124">
        <f t="shared" si="13"/>
        <v>10000</v>
      </c>
      <c r="AX9" s="124">
        <f t="shared" si="13"/>
        <v>10000</v>
      </c>
      <c r="AY9" s="124">
        <f t="shared" si="13"/>
        <v>10000</v>
      </c>
      <c r="AZ9" s="124">
        <f t="shared" si="13"/>
        <v>10000</v>
      </c>
      <c r="BA9" s="124">
        <f t="shared" si="13"/>
        <v>10000</v>
      </c>
      <c r="BB9" s="124">
        <f t="shared" si="13"/>
        <v>10000</v>
      </c>
      <c r="BC9" s="124">
        <f t="shared" si="13"/>
        <v>10000</v>
      </c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</row>
    <row r="10" spans="1:72" s="19" customFormat="1" x14ac:dyDescent="0.2">
      <c r="A10" s="142">
        <v>6</v>
      </c>
      <c r="B10" s="22" t="s">
        <v>88</v>
      </c>
      <c r="C10" s="127">
        <f t="shared" si="1"/>
        <v>90000</v>
      </c>
      <c r="D10" s="127">
        <f t="shared" si="2"/>
        <v>120000</v>
      </c>
      <c r="E10" s="127">
        <f t="shared" si="3"/>
        <v>120000</v>
      </c>
      <c r="F10" s="132">
        <f t="shared" si="4"/>
        <v>120000</v>
      </c>
      <c r="G10" s="20"/>
      <c r="H10" s="127"/>
      <c r="I10" s="124"/>
      <c r="J10" s="124"/>
      <c r="K10" s="124">
        <f t="shared" ref="K10:BC10" si="14">$C20*$C1</f>
        <v>10000</v>
      </c>
      <c r="L10" s="124">
        <f t="shared" si="14"/>
        <v>10000</v>
      </c>
      <c r="M10" s="124">
        <f t="shared" si="14"/>
        <v>10000</v>
      </c>
      <c r="N10" s="124">
        <f t="shared" si="14"/>
        <v>10000</v>
      </c>
      <c r="O10" s="124">
        <f t="shared" si="14"/>
        <v>10000</v>
      </c>
      <c r="P10" s="124">
        <f t="shared" si="14"/>
        <v>10000</v>
      </c>
      <c r="Q10" s="124">
        <f t="shared" si="14"/>
        <v>10000</v>
      </c>
      <c r="R10" s="124">
        <f t="shared" si="14"/>
        <v>10000</v>
      </c>
      <c r="S10" s="124">
        <f t="shared" si="14"/>
        <v>10000</v>
      </c>
      <c r="T10" s="124">
        <f t="shared" si="14"/>
        <v>10000</v>
      </c>
      <c r="U10" s="124">
        <f t="shared" si="14"/>
        <v>10000</v>
      </c>
      <c r="V10" s="124">
        <f t="shared" si="14"/>
        <v>10000</v>
      </c>
      <c r="W10" s="124">
        <f t="shared" si="14"/>
        <v>10000</v>
      </c>
      <c r="X10" s="124">
        <f t="shared" si="14"/>
        <v>10000</v>
      </c>
      <c r="Y10" s="124">
        <f t="shared" si="14"/>
        <v>10000</v>
      </c>
      <c r="Z10" s="124">
        <f t="shared" si="14"/>
        <v>10000</v>
      </c>
      <c r="AA10" s="124">
        <f t="shared" si="14"/>
        <v>10000</v>
      </c>
      <c r="AB10" s="124">
        <f t="shared" si="14"/>
        <v>10000</v>
      </c>
      <c r="AC10" s="124">
        <f t="shared" si="14"/>
        <v>10000</v>
      </c>
      <c r="AD10" s="124">
        <f t="shared" si="14"/>
        <v>10000</v>
      </c>
      <c r="AE10" s="124">
        <f t="shared" si="14"/>
        <v>10000</v>
      </c>
      <c r="AF10" s="124">
        <f t="shared" si="14"/>
        <v>10000</v>
      </c>
      <c r="AG10" s="124">
        <f t="shared" si="14"/>
        <v>10000</v>
      </c>
      <c r="AH10" s="124">
        <f t="shared" si="14"/>
        <v>10000</v>
      </c>
      <c r="AI10" s="124">
        <f t="shared" si="14"/>
        <v>10000</v>
      </c>
      <c r="AJ10" s="124">
        <f t="shared" si="14"/>
        <v>10000</v>
      </c>
      <c r="AK10" s="124">
        <f t="shared" si="14"/>
        <v>10000</v>
      </c>
      <c r="AL10" s="124">
        <f t="shared" si="14"/>
        <v>10000</v>
      </c>
      <c r="AM10" s="124">
        <f t="shared" si="14"/>
        <v>10000</v>
      </c>
      <c r="AN10" s="124">
        <f t="shared" si="14"/>
        <v>10000</v>
      </c>
      <c r="AO10" s="124">
        <f t="shared" si="14"/>
        <v>10000</v>
      </c>
      <c r="AP10" s="124">
        <f t="shared" si="14"/>
        <v>10000</v>
      </c>
      <c r="AQ10" s="124">
        <f t="shared" si="14"/>
        <v>10000</v>
      </c>
      <c r="AR10" s="124">
        <f t="shared" si="14"/>
        <v>10000</v>
      </c>
      <c r="AS10" s="124">
        <f t="shared" si="14"/>
        <v>10000</v>
      </c>
      <c r="AT10" s="124">
        <f t="shared" si="14"/>
        <v>10000</v>
      </c>
      <c r="AU10" s="124">
        <f t="shared" si="14"/>
        <v>10000</v>
      </c>
      <c r="AV10" s="124">
        <f t="shared" si="14"/>
        <v>10000</v>
      </c>
      <c r="AW10" s="124">
        <f t="shared" si="14"/>
        <v>10000</v>
      </c>
      <c r="AX10" s="124">
        <f t="shared" si="14"/>
        <v>10000</v>
      </c>
      <c r="AY10" s="124">
        <f t="shared" si="14"/>
        <v>10000</v>
      </c>
      <c r="AZ10" s="124">
        <f t="shared" si="14"/>
        <v>10000</v>
      </c>
      <c r="BA10" s="124">
        <f t="shared" si="14"/>
        <v>10000</v>
      </c>
      <c r="BB10" s="124">
        <f t="shared" si="14"/>
        <v>10000</v>
      </c>
      <c r="BC10" s="124">
        <f t="shared" si="14"/>
        <v>10000</v>
      </c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</row>
    <row r="11" spans="1:72" s="92" customFormat="1" x14ac:dyDescent="0.2">
      <c r="A11" s="143"/>
      <c r="B11" s="91"/>
      <c r="C11" s="133">
        <f>SUM(C4:C10)</f>
        <v>4050000</v>
      </c>
      <c r="D11" s="133">
        <f>SUM(D4:D10)</f>
        <v>5400000</v>
      </c>
      <c r="E11" s="133">
        <f>SUM(E4:E10)</f>
        <v>5400000</v>
      </c>
      <c r="F11" s="133">
        <f>SUM(F4:F10)</f>
        <v>5400000</v>
      </c>
      <c r="G11" s="91"/>
      <c r="H11" s="133">
        <f t="shared" ref="H11:BC11" si="15">SUM(H4:H10)</f>
        <v>0</v>
      </c>
      <c r="I11" s="133">
        <f t="shared" si="15"/>
        <v>0</v>
      </c>
      <c r="J11" s="133">
        <f t="shared" si="15"/>
        <v>0</v>
      </c>
      <c r="K11" s="133">
        <f t="shared" si="15"/>
        <v>450000</v>
      </c>
      <c r="L11" s="133">
        <f t="shared" si="15"/>
        <v>450000</v>
      </c>
      <c r="M11" s="133">
        <f t="shared" si="15"/>
        <v>450000</v>
      </c>
      <c r="N11" s="133">
        <f t="shared" si="15"/>
        <v>450000</v>
      </c>
      <c r="O11" s="133">
        <f t="shared" si="15"/>
        <v>450000</v>
      </c>
      <c r="P11" s="133">
        <f t="shared" si="15"/>
        <v>450000</v>
      </c>
      <c r="Q11" s="133">
        <f t="shared" si="15"/>
        <v>450000</v>
      </c>
      <c r="R11" s="133">
        <f t="shared" si="15"/>
        <v>450000</v>
      </c>
      <c r="S11" s="133">
        <f t="shared" si="15"/>
        <v>450000</v>
      </c>
      <c r="T11" s="133">
        <f t="shared" si="15"/>
        <v>450000</v>
      </c>
      <c r="U11" s="133">
        <f t="shared" si="15"/>
        <v>450000</v>
      </c>
      <c r="V11" s="133">
        <f t="shared" si="15"/>
        <v>450000</v>
      </c>
      <c r="W11" s="133">
        <f t="shared" si="15"/>
        <v>450000</v>
      </c>
      <c r="X11" s="133">
        <f t="shared" si="15"/>
        <v>450000</v>
      </c>
      <c r="Y11" s="133">
        <f t="shared" si="15"/>
        <v>450000</v>
      </c>
      <c r="Z11" s="133">
        <f t="shared" si="15"/>
        <v>450000</v>
      </c>
      <c r="AA11" s="133">
        <f t="shared" si="15"/>
        <v>450000</v>
      </c>
      <c r="AB11" s="133">
        <f t="shared" si="15"/>
        <v>450000</v>
      </c>
      <c r="AC11" s="133">
        <f t="shared" si="15"/>
        <v>450000</v>
      </c>
      <c r="AD11" s="133">
        <f t="shared" si="15"/>
        <v>450000</v>
      </c>
      <c r="AE11" s="133">
        <f t="shared" si="15"/>
        <v>450000</v>
      </c>
      <c r="AF11" s="133">
        <f t="shared" si="15"/>
        <v>450000</v>
      </c>
      <c r="AG11" s="133">
        <f t="shared" si="15"/>
        <v>450000</v>
      </c>
      <c r="AH11" s="133">
        <f t="shared" si="15"/>
        <v>450000</v>
      </c>
      <c r="AI11" s="133">
        <f t="shared" si="15"/>
        <v>450000</v>
      </c>
      <c r="AJ11" s="133">
        <f t="shared" si="15"/>
        <v>450000</v>
      </c>
      <c r="AK11" s="133">
        <f t="shared" si="15"/>
        <v>450000</v>
      </c>
      <c r="AL11" s="133">
        <f t="shared" si="15"/>
        <v>450000</v>
      </c>
      <c r="AM11" s="133">
        <f t="shared" si="15"/>
        <v>450000</v>
      </c>
      <c r="AN11" s="133">
        <f t="shared" si="15"/>
        <v>450000</v>
      </c>
      <c r="AO11" s="133">
        <f t="shared" si="15"/>
        <v>450000</v>
      </c>
      <c r="AP11" s="133">
        <f t="shared" si="15"/>
        <v>450000</v>
      </c>
      <c r="AQ11" s="133">
        <f t="shared" si="15"/>
        <v>450000</v>
      </c>
      <c r="AR11" s="133">
        <f t="shared" si="15"/>
        <v>450000</v>
      </c>
      <c r="AS11" s="133">
        <f t="shared" si="15"/>
        <v>450000</v>
      </c>
      <c r="AT11" s="133">
        <f t="shared" si="15"/>
        <v>450000</v>
      </c>
      <c r="AU11" s="133">
        <f t="shared" si="15"/>
        <v>450000</v>
      </c>
      <c r="AV11" s="133">
        <f t="shared" si="15"/>
        <v>450000</v>
      </c>
      <c r="AW11" s="133">
        <f t="shared" si="15"/>
        <v>450000</v>
      </c>
      <c r="AX11" s="133">
        <f t="shared" si="15"/>
        <v>450000</v>
      </c>
      <c r="AY11" s="133">
        <f t="shared" si="15"/>
        <v>450000</v>
      </c>
      <c r="AZ11" s="133">
        <f t="shared" si="15"/>
        <v>450000</v>
      </c>
      <c r="BA11" s="133">
        <f t="shared" si="15"/>
        <v>450000</v>
      </c>
      <c r="BB11" s="133">
        <f t="shared" si="15"/>
        <v>450000</v>
      </c>
      <c r="BC11" s="133">
        <f t="shared" si="15"/>
        <v>450000</v>
      </c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</row>
    <row r="12" spans="1:72" x14ac:dyDescent="0.2">
      <c r="A12" s="139"/>
      <c r="B12" s="19"/>
      <c r="C12" s="19"/>
      <c r="D12" s="19"/>
      <c r="E12" s="19"/>
      <c r="F12" s="19"/>
      <c r="G12" s="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</row>
    <row r="13" spans="1:72" s="131" customFormat="1" x14ac:dyDescent="0.2">
      <c r="A13" s="144"/>
      <c r="B13" s="119"/>
      <c r="C13" s="119"/>
      <c r="D13" s="119"/>
      <c r="E13" s="239" t="s">
        <v>87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</row>
    <row r="14" spans="1:72" s="131" customFormat="1" x14ac:dyDescent="0.2">
      <c r="A14" s="146">
        <v>1</v>
      </c>
      <c r="B14" s="22" t="s">
        <v>86</v>
      </c>
      <c r="C14" s="124">
        <v>130000</v>
      </c>
      <c r="D14" s="119"/>
      <c r="E14" s="240" t="s">
        <v>90</v>
      </c>
      <c r="F14" s="240">
        <v>45000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</row>
    <row r="15" spans="1:72" s="131" customFormat="1" x14ac:dyDescent="0.2">
      <c r="A15" s="146">
        <v>2</v>
      </c>
      <c r="B15" s="22" t="s">
        <v>89</v>
      </c>
      <c r="C15" s="127">
        <f>F21</f>
        <v>270000</v>
      </c>
      <c r="D15" s="119"/>
      <c r="E15" s="240" t="s">
        <v>91</v>
      </c>
      <c r="F15" s="240">
        <v>45000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</row>
    <row r="16" spans="1:72" s="131" customFormat="1" x14ac:dyDescent="0.2">
      <c r="A16" s="146">
        <v>3</v>
      </c>
      <c r="B16" s="22" t="s">
        <v>116</v>
      </c>
      <c r="C16" s="127">
        <v>10000</v>
      </c>
      <c r="D16" s="119"/>
      <c r="E16" s="240" t="s">
        <v>112</v>
      </c>
      <c r="F16" s="240">
        <v>45000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</row>
    <row r="17" spans="1:55" s="131" customFormat="1" x14ac:dyDescent="0.2">
      <c r="A17" s="146">
        <v>4</v>
      </c>
      <c r="B17" s="22" t="s">
        <v>102</v>
      </c>
      <c r="C17" s="127">
        <v>10000</v>
      </c>
      <c r="D17" s="119"/>
      <c r="E17" s="240" t="s">
        <v>113</v>
      </c>
      <c r="F17" s="240">
        <v>45000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</row>
    <row r="18" spans="1:55" s="131" customFormat="1" x14ac:dyDescent="0.2">
      <c r="A18" s="147">
        <v>5</v>
      </c>
      <c r="B18" s="22" t="s">
        <v>101</v>
      </c>
      <c r="C18" s="127">
        <v>10000</v>
      </c>
      <c r="D18" s="119"/>
      <c r="E18" s="240" t="s">
        <v>114</v>
      </c>
      <c r="F18" s="240">
        <v>20000</v>
      </c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</row>
    <row r="19" spans="1:55" s="131" customFormat="1" x14ac:dyDescent="0.2">
      <c r="A19" s="145">
        <v>6</v>
      </c>
      <c r="B19" s="22" t="s">
        <v>93</v>
      </c>
      <c r="C19" s="127">
        <v>10000</v>
      </c>
      <c r="D19" s="119"/>
      <c r="E19" s="240" t="s">
        <v>115</v>
      </c>
      <c r="F19" s="240">
        <v>20000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</row>
    <row r="20" spans="1:55" s="131" customFormat="1" x14ac:dyDescent="0.2">
      <c r="A20" s="145">
        <v>6</v>
      </c>
      <c r="B20" s="22" t="s">
        <v>88</v>
      </c>
      <c r="C20" s="127">
        <v>10000</v>
      </c>
      <c r="D20" s="119"/>
      <c r="E20" s="240" t="s">
        <v>92</v>
      </c>
      <c r="F20" s="240">
        <v>50000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</row>
    <row r="21" spans="1:55" s="119" customFormat="1" x14ac:dyDescent="0.2">
      <c r="A21" s="144"/>
      <c r="E21" s="240"/>
      <c r="F21" s="240">
        <f>SUM(F14:F20)</f>
        <v>270000</v>
      </c>
    </row>
    <row r="22" spans="1:55" s="119" customFormat="1" x14ac:dyDescent="0.2">
      <c r="A22" s="144"/>
    </row>
    <row r="23" spans="1:55" s="119" customFormat="1" x14ac:dyDescent="0.2">
      <c r="A23" s="144"/>
    </row>
    <row r="24" spans="1:55" s="119" customFormat="1" x14ac:dyDescent="0.2">
      <c r="A24" s="144"/>
    </row>
    <row r="25" spans="1:55" s="119" customFormat="1" x14ac:dyDescent="0.2">
      <c r="A25" s="144"/>
    </row>
    <row r="26" spans="1:55" s="119" customFormat="1" x14ac:dyDescent="0.2">
      <c r="A26" s="144"/>
    </row>
    <row r="27" spans="1:55" s="119" customFormat="1" x14ac:dyDescent="0.2">
      <c r="A27" s="144"/>
    </row>
    <row r="28" spans="1:55" s="119" customFormat="1" x14ac:dyDescent="0.2">
      <c r="A28" s="144"/>
    </row>
    <row r="29" spans="1:55" s="119" customFormat="1" x14ac:dyDescent="0.2">
      <c r="A29" s="144"/>
    </row>
    <row r="30" spans="1:55" s="119" customFormat="1" x14ac:dyDescent="0.2">
      <c r="A30" s="144"/>
    </row>
    <row r="31" spans="1:55" s="119" customFormat="1" x14ac:dyDescent="0.2">
      <c r="A31" s="144"/>
    </row>
    <row r="32" spans="1:55" s="119" customFormat="1" x14ac:dyDescent="0.2">
      <c r="A32" s="144"/>
    </row>
    <row r="33" spans="1:72" s="119" customFormat="1" x14ac:dyDescent="0.2">
      <c r="A33" s="144"/>
    </row>
    <row r="34" spans="1:72" s="119" customFormat="1" x14ac:dyDescent="0.2">
      <c r="A34" s="144"/>
    </row>
    <row r="35" spans="1:72" s="119" customFormat="1" x14ac:dyDescent="0.2">
      <c r="A35" s="144"/>
    </row>
    <row r="36" spans="1:72" s="119" customFormat="1" x14ac:dyDescent="0.2">
      <c r="A36" s="144"/>
    </row>
    <row r="37" spans="1:72" s="119" customFormat="1" x14ac:dyDescent="0.2">
      <c r="A37" s="144"/>
    </row>
    <row r="38" spans="1:72" s="119" customFormat="1" x14ac:dyDescent="0.2">
      <c r="A38" s="144"/>
    </row>
    <row r="39" spans="1:72" s="119" customFormat="1" x14ac:dyDescent="0.2">
      <c r="A39" s="144"/>
    </row>
    <row r="40" spans="1:72" s="119" customFormat="1" x14ac:dyDescent="0.2">
      <c r="A40" s="144"/>
    </row>
    <row r="41" spans="1:72" s="19" customFormat="1" x14ac:dyDescent="0.2">
      <c r="A41" s="13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</row>
    <row r="42" spans="1:72" s="19" customFormat="1" x14ac:dyDescent="0.2">
      <c r="A42" s="13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</row>
    <row r="43" spans="1:72" s="19" customFormat="1" x14ac:dyDescent="0.2">
      <c r="A43" s="13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</row>
    <row r="44" spans="1:72" s="19" customFormat="1" x14ac:dyDescent="0.2">
      <c r="A44" s="13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</row>
    <row r="45" spans="1:72" s="19" customFormat="1" x14ac:dyDescent="0.2">
      <c r="A45" s="13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</row>
    <row r="46" spans="1:72" s="19" customFormat="1" x14ac:dyDescent="0.2">
      <c r="A46" s="13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</row>
    <row r="47" spans="1:72" s="19" customFormat="1" x14ac:dyDescent="0.2">
      <c r="A47" s="13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</row>
    <row r="48" spans="1:72" s="19" customFormat="1" x14ac:dyDescent="0.2">
      <c r="A48" s="13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</row>
    <row r="49" spans="1:72" s="19" customFormat="1" x14ac:dyDescent="0.2">
      <c r="A49" s="13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</row>
    <row r="50" spans="1:72" s="19" customFormat="1" x14ac:dyDescent="0.2">
      <c r="A50" s="13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</row>
    <row r="51" spans="1:72" s="19" customFormat="1" x14ac:dyDescent="0.2">
      <c r="A51" s="13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</row>
    <row r="52" spans="1:72" s="19" customFormat="1" x14ac:dyDescent="0.2">
      <c r="A52" s="13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</row>
    <row r="53" spans="1:72" s="19" customFormat="1" x14ac:dyDescent="0.2">
      <c r="A53" s="13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</row>
    <row r="54" spans="1:72" s="19" customFormat="1" x14ac:dyDescent="0.2">
      <c r="A54" s="13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</row>
    <row r="55" spans="1:72" s="19" customFormat="1" x14ac:dyDescent="0.2">
      <c r="A55" s="13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</row>
    <row r="56" spans="1:72" s="19" customFormat="1" x14ac:dyDescent="0.2">
      <c r="A56" s="13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</row>
    <row r="57" spans="1:72" s="19" customFormat="1" x14ac:dyDescent="0.2">
      <c r="A57" s="13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</row>
  </sheetData>
  <mergeCells count="4">
    <mergeCell ref="H2:S2"/>
    <mergeCell ref="T2:AE2"/>
    <mergeCell ref="AF2:AQ2"/>
    <mergeCell ref="AR2:BC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133"/>
  <sheetViews>
    <sheetView zoomScale="150" zoomScaleNormal="150" zoomScalePageLayoutView="150" workbookViewId="0">
      <selection activeCell="I18" sqref="I18"/>
    </sheetView>
  </sheetViews>
  <sheetFormatPr baseColWidth="10" defaultColWidth="8.83203125" defaultRowHeight="14" x14ac:dyDescent="0.2"/>
  <cols>
    <col min="1" max="1" width="3.1640625" style="9" bestFit="1" customWidth="1"/>
    <col min="2" max="2" width="30.6640625" style="10" bestFit="1" customWidth="1"/>
    <col min="3" max="3" width="12.33203125" style="118" bestFit="1" customWidth="1"/>
    <col min="4" max="4" width="11" style="118" bestFit="1" customWidth="1"/>
    <col min="5" max="6" width="9.33203125" style="118" bestFit="1" customWidth="1"/>
    <col min="7" max="7" width="10.33203125" style="10" customWidth="1"/>
    <col min="8" max="10" width="12.5" style="131" bestFit="1" customWidth="1"/>
    <col min="11" max="12" width="11.5" style="131" bestFit="1" customWidth="1"/>
    <col min="13" max="20" width="11.1640625" style="131" bestFit="1" customWidth="1"/>
    <col min="21" max="21" width="11.5" style="131" bestFit="1" customWidth="1"/>
    <col min="22" max="22" width="11" style="131" bestFit="1" customWidth="1"/>
    <col min="23" max="43" width="5.83203125" style="131" bestFit="1" customWidth="1"/>
    <col min="44" max="55" width="9" style="131" bestFit="1" customWidth="1"/>
    <col min="56" max="79" width="8.83203125" style="19"/>
    <col min="80" max="16384" width="8.83203125" style="9"/>
  </cols>
  <sheetData>
    <row r="1" spans="1:55" s="19" customFormat="1" x14ac:dyDescent="0.2">
      <c r="B1" s="15" t="s">
        <v>82</v>
      </c>
      <c r="C1" s="241">
        <v>1</v>
      </c>
      <c r="D1" s="111"/>
      <c r="E1" s="111"/>
      <c r="F1" s="111"/>
      <c r="G1" s="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</row>
    <row r="2" spans="1:55" s="26" customFormat="1" ht="15" thickBot="1" x14ac:dyDescent="0.25">
      <c r="A2" s="47"/>
      <c r="B2" s="11"/>
      <c r="C2" s="112"/>
      <c r="D2" s="112"/>
      <c r="E2" s="112"/>
      <c r="F2" s="112"/>
      <c r="G2" s="45"/>
      <c r="H2" s="265" t="s">
        <v>57</v>
      </c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 t="s">
        <v>6</v>
      </c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 t="s">
        <v>7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 t="s">
        <v>8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</row>
    <row r="3" spans="1:55" ht="20" thickBot="1" x14ac:dyDescent="0.25">
      <c r="A3" s="34" t="s">
        <v>2</v>
      </c>
      <c r="B3" s="35" t="s">
        <v>1</v>
      </c>
      <c r="C3" s="113" t="s">
        <v>5</v>
      </c>
      <c r="D3" s="113" t="s">
        <v>6</v>
      </c>
      <c r="E3" s="113" t="s">
        <v>7</v>
      </c>
      <c r="F3" s="114" t="s">
        <v>8</v>
      </c>
      <c r="G3" s="17"/>
      <c r="H3" s="120" t="s">
        <v>9</v>
      </c>
      <c r="I3" s="121" t="s">
        <v>12</v>
      </c>
      <c r="J3" s="121" t="s">
        <v>13</v>
      </c>
      <c r="K3" s="121" t="s">
        <v>14</v>
      </c>
      <c r="L3" s="121" t="s">
        <v>15</v>
      </c>
      <c r="M3" s="121" t="s">
        <v>16</v>
      </c>
      <c r="N3" s="121" t="s">
        <v>17</v>
      </c>
      <c r="O3" s="121" t="s">
        <v>18</v>
      </c>
      <c r="P3" s="121" t="s">
        <v>19</v>
      </c>
      <c r="Q3" s="121" t="s">
        <v>20</v>
      </c>
      <c r="R3" s="121" t="s">
        <v>21</v>
      </c>
      <c r="S3" s="122" t="s">
        <v>22</v>
      </c>
      <c r="T3" s="123" t="s">
        <v>10</v>
      </c>
      <c r="U3" s="121" t="s">
        <v>23</v>
      </c>
      <c r="V3" s="121" t="s">
        <v>24</v>
      </c>
      <c r="W3" s="121" t="s">
        <v>25</v>
      </c>
      <c r="X3" s="121" t="s">
        <v>26</v>
      </c>
      <c r="Y3" s="121" t="s">
        <v>27</v>
      </c>
      <c r="Z3" s="121" t="s">
        <v>28</v>
      </c>
      <c r="AA3" s="121" t="s">
        <v>29</v>
      </c>
      <c r="AB3" s="121" t="s">
        <v>30</v>
      </c>
      <c r="AC3" s="121" t="s">
        <v>31</v>
      </c>
      <c r="AD3" s="121" t="s">
        <v>32</v>
      </c>
      <c r="AE3" s="122" t="s">
        <v>33</v>
      </c>
      <c r="AF3" s="123" t="s">
        <v>11</v>
      </c>
      <c r="AG3" s="121" t="s">
        <v>34</v>
      </c>
      <c r="AH3" s="121" t="s">
        <v>35</v>
      </c>
      <c r="AI3" s="121" t="s">
        <v>36</v>
      </c>
      <c r="AJ3" s="121" t="s">
        <v>37</v>
      </c>
      <c r="AK3" s="121" t="s">
        <v>38</v>
      </c>
      <c r="AL3" s="121" t="s">
        <v>39</v>
      </c>
      <c r="AM3" s="121" t="s">
        <v>40</v>
      </c>
      <c r="AN3" s="121" t="s">
        <v>41</v>
      </c>
      <c r="AO3" s="121" t="s">
        <v>42</v>
      </c>
      <c r="AP3" s="121" t="s">
        <v>43</v>
      </c>
      <c r="AQ3" s="122" t="s">
        <v>44</v>
      </c>
      <c r="AR3" s="123" t="s">
        <v>46</v>
      </c>
      <c r="AS3" s="121" t="s">
        <v>45</v>
      </c>
      <c r="AT3" s="121" t="s">
        <v>47</v>
      </c>
      <c r="AU3" s="121" t="s">
        <v>48</v>
      </c>
      <c r="AV3" s="121" t="s">
        <v>49</v>
      </c>
      <c r="AW3" s="121" t="s">
        <v>50</v>
      </c>
      <c r="AX3" s="121" t="s">
        <v>51</v>
      </c>
      <c r="AY3" s="121" t="s">
        <v>52</v>
      </c>
      <c r="AZ3" s="121" t="s">
        <v>53</v>
      </c>
      <c r="BA3" s="121" t="s">
        <v>54</v>
      </c>
      <c r="BB3" s="121" t="s">
        <v>55</v>
      </c>
      <c r="BC3" s="122" t="s">
        <v>56</v>
      </c>
    </row>
    <row r="4" spans="1:55" x14ac:dyDescent="0.2">
      <c r="A4" s="32">
        <v>1</v>
      </c>
      <c r="B4" s="33" t="s">
        <v>111</v>
      </c>
      <c r="C4" s="115">
        <f>SUM(H4:S4)</f>
        <v>1100000</v>
      </c>
      <c r="D4" s="115">
        <f>SUM(T4:AE4)</f>
        <v>0</v>
      </c>
      <c r="E4" s="115">
        <f>SUM(AF4:AR4)</f>
        <v>0</v>
      </c>
      <c r="F4" s="116">
        <f>SUM(AR4:BC4)</f>
        <v>0</v>
      </c>
      <c r="G4" s="12"/>
      <c r="H4" s="124">
        <v>300000</v>
      </c>
      <c r="I4" s="124">
        <v>500000</v>
      </c>
      <c r="J4" s="124">
        <v>300000</v>
      </c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5"/>
      <c r="AF4" s="126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5"/>
      <c r="AR4" s="126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5"/>
    </row>
    <row r="5" spans="1:55" x14ac:dyDescent="0.2">
      <c r="A5" s="28">
        <v>2</v>
      </c>
      <c r="B5" s="23" t="s">
        <v>85</v>
      </c>
      <c r="C5" s="115">
        <f t="shared" ref="C5:C11" si="0">SUM(H5:S5)</f>
        <v>650000</v>
      </c>
      <c r="D5" s="115">
        <f t="shared" ref="D5:D6" si="1">SUM(T5:AE5)</f>
        <v>0</v>
      </c>
      <c r="E5" s="115">
        <f t="shared" ref="E5:E11" si="2">SUM(AF5:AR5)</f>
        <v>0</v>
      </c>
      <c r="F5" s="116">
        <f t="shared" ref="F5:F11" si="3">SUM(AR5:BC5)</f>
        <v>0</v>
      </c>
      <c r="G5" s="12"/>
      <c r="H5" s="127">
        <v>250000</v>
      </c>
      <c r="I5" s="127">
        <v>250000</v>
      </c>
      <c r="J5" s="127">
        <v>150000</v>
      </c>
      <c r="K5" s="127"/>
      <c r="L5" s="127"/>
      <c r="M5" s="127"/>
      <c r="N5" s="127"/>
      <c r="O5" s="127"/>
      <c r="P5" s="127"/>
      <c r="Q5" s="127"/>
      <c r="R5" s="127"/>
      <c r="S5" s="128"/>
      <c r="T5" s="129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8"/>
      <c r="AF5" s="129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8"/>
      <c r="AR5" s="129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8"/>
    </row>
    <row r="6" spans="1:55" x14ac:dyDescent="0.2">
      <c r="A6" s="28">
        <v>3</v>
      </c>
      <c r="B6" s="23" t="s">
        <v>99</v>
      </c>
      <c r="C6" s="115">
        <f t="shared" si="0"/>
        <v>150000</v>
      </c>
      <c r="D6" s="115">
        <f t="shared" si="1"/>
        <v>0</v>
      </c>
      <c r="E6" s="115">
        <f t="shared" si="2"/>
        <v>0</v>
      </c>
      <c r="F6" s="116">
        <f t="shared" si="3"/>
        <v>0</v>
      </c>
      <c r="G6" s="12"/>
      <c r="H6" s="127"/>
      <c r="I6" s="127">
        <v>100000</v>
      </c>
      <c r="J6" s="127">
        <v>50000</v>
      </c>
      <c r="K6" s="127"/>
      <c r="L6" s="127"/>
      <c r="M6" s="127"/>
      <c r="N6" s="127"/>
      <c r="O6" s="127"/>
      <c r="P6" s="127"/>
      <c r="Q6" s="127"/>
      <c r="R6" s="127"/>
      <c r="S6" s="128"/>
      <c r="T6" s="129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8"/>
      <c r="AF6" s="129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8"/>
      <c r="AR6" s="129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8"/>
    </row>
    <row r="7" spans="1:55" x14ac:dyDescent="0.2">
      <c r="A7" s="28">
        <v>4</v>
      </c>
      <c r="B7" s="23" t="s">
        <v>86</v>
      </c>
      <c r="C7" s="115">
        <f t="shared" si="0"/>
        <v>390000</v>
      </c>
      <c r="D7" s="115">
        <f t="shared" ref="D7:D11" si="4">SUM(U7:AE7)</f>
        <v>0</v>
      </c>
      <c r="E7" s="115">
        <f t="shared" si="2"/>
        <v>0</v>
      </c>
      <c r="F7" s="116">
        <f t="shared" si="3"/>
        <v>0</v>
      </c>
      <c r="G7" s="12"/>
      <c r="H7" s="127">
        <v>130000</v>
      </c>
      <c r="I7" s="127">
        <v>130000</v>
      </c>
      <c r="J7" s="127">
        <v>130000</v>
      </c>
      <c r="K7" s="127"/>
      <c r="L7" s="127"/>
      <c r="M7" s="130"/>
      <c r="N7" s="127"/>
      <c r="O7" s="127"/>
      <c r="P7" s="127"/>
      <c r="Q7" s="127"/>
      <c r="R7" s="127"/>
      <c r="S7" s="127"/>
      <c r="T7" s="127"/>
      <c r="U7" s="127"/>
      <c r="V7" s="130"/>
      <c r="W7" s="127"/>
      <c r="X7" s="127"/>
      <c r="Y7" s="127"/>
      <c r="Z7" s="127"/>
      <c r="AA7" s="127"/>
      <c r="AB7" s="127"/>
      <c r="AC7" s="127"/>
      <c r="AD7" s="127"/>
      <c r="AE7" s="128"/>
      <c r="AF7" s="129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8"/>
      <c r="AR7" s="129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8"/>
    </row>
    <row r="8" spans="1:55" x14ac:dyDescent="0.2">
      <c r="A8" s="28">
        <v>5</v>
      </c>
      <c r="B8" s="23" t="s">
        <v>98</v>
      </c>
      <c r="C8" s="115">
        <f t="shared" si="0"/>
        <v>150000</v>
      </c>
      <c r="D8" s="115">
        <f t="shared" si="4"/>
        <v>0</v>
      </c>
      <c r="E8" s="115">
        <f t="shared" si="2"/>
        <v>0</v>
      </c>
      <c r="F8" s="116">
        <f t="shared" si="3"/>
        <v>0</v>
      </c>
      <c r="G8" s="12"/>
      <c r="H8" s="127"/>
      <c r="I8" s="127">
        <v>150000</v>
      </c>
      <c r="J8" s="127"/>
      <c r="K8" s="127"/>
      <c r="L8" s="127"/>
      <c r="M8" s="130"/>
      <c r="N8" s="127"/>
      <c r="O8" s="127"/>
      <c r="P8" s="127"/>
      <c r="Q8" s="127"/>
      <c r="R8" s="127"/>
      <c r="S8" s="127"/>
      <c r="T8" s="127"/>
      <c r="U8" s="127"/>
      <c r="V8" s="130"/>
      <c r="W8" s="127"/>
      <c r="X8" s="127"/>
      <c r="Y8" s="127"/>
      <c r="Z8" s="127"/>
      <c r="AA8" s="127"/>
      <c r="AB8" s="127"/>
      <c r="AC8" s="127"/>
      <c r="AD8" s="127"/>
      <c r="AE8" s="128"/>
      <c r="AF8" s="129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8"/>
      <c r="AR8" s="129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8"/>
    </row>
    <row r="9" spans="1:55" ht="15" x14ac:dyDescent="0.2">
      <c r="A9" s="28">
        <v>6</v>
      </c>
      <c r="B9" s="24" t="s">
        <v>0</v>
      </c>
      <c r="C9" s="115">
        <f t="shared" si="0"/>
        <v>400000</v>
      </c>
      <c r="D9" s="115">
        <f t="shared" si="4"/>
        <v>0</v>
      </c>
      <c r="E9" s="115">
        <f t="shared" si="2"/>
        <v>0</v>
      </c>
      <c r="F9" s="116">
        <f t="shared" si="3"/>
        <v>0</v>
      </c>
      <c r="G9" s="13"/>
      <c r="H9" s="127"/>
      <c r="I9" s="127">
        <v>150000</v>
      </c>
      <c r="J9" s="127">
        <v>250000</v>
      </c>
      <c r="K9" s="127"/>
      <c r="L9" s="127"/>
      <c r="M9" s="130"/>
      <c r="N9" s="127"/>
      <c r="O9" s="127"/>
      <c r="P9" s="127"/>
      <c r="Q9" s="127"/>
      <c r="R9" s="127"/>
      <c r="S9" s="127"/>
      <c r="T9" s="127"/>
      <c r="U9" s="127"/>
      <c r="V9" s="130"/>
      <c r="W9" s="127"/>
      <c r="X9" s="127"/>
      <c r="Y9" s="127"/>
      <c r="Z9" s="127"/>
      <c r="AA9" s="127"/>
      <c r="AB9" s="127"/>
      <c r="AC9" s="127"/>
      <c r="AD9" s="127"/>
      <c r="AE9" s="128"/>
      <c r="AF9" s="129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8"/>
      <c r="AR9" s="129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8"/>
    </row>
    <row r="10" spans="1:55" x14ac:dyDescent="0.2">
      <c r="A10" s="28">
        <v>7</v>
      </c>
      <c r="B10" s="23" t="s">
        <v>100</v>
      </c>
      <c r="C10" s="115">
        <f t="shared" si="0"/>
        <v>750000</v>
      </c>
      <c r="D10" s="115">
        <f t="shared" ref="D10" si="5">SUM(U10:AE10)</f>
        <v>0</v>
      </c>
      <c r="E10" s="115">
        <f t="shared" ref="E10" si="6">SUM(AF10:AR10)</f>
        <v>0</v>
      </c>
      <c r="F10" s="116">
        <f t="shared" ref="F10" si="7">SUM(AR10:BC10)</f>
        <v>0</v>
      </c>
      <c r="G10" s="12"/>
      <c r="H10" s="127">
        <v>250000</v>
      </c>
      <c r="I10" s="127">
        <v>250000</v>
      </c>
      <c r="J10" s="127">
        <v>250000</v>
      </c>
      <c r="K10" s="127"/>
      <c r="L10" s="127"/>
      <c r="M10" s="130"/>
      <c r="N10" s="127"/>
      <c r="O10" s="127"/>
      <c r="P10" s="127"/>
      <c r="Q10" s="127"/>
      <c r="R10" s="127"/>
      <c r="S10" s="127"/>
      <c r="T10" s="127"/>
      <c r="U10" s="127"/>
      <c r="V10" s="130"/>
      <c r="W10" s="127"/>
      <c r="X10" s="127"/>
      <c r="Y10" s="127"/>
      <c r="Z10" s="127"/>
      <c r="AA10" s="127"/>
      <c r="AB10" s="127"/>
      <c r="AC10" s="127"/>
      <c r="AD10" s="127"/>
      <c r="AE10" s="128"/>
      <c r="AF10" s="129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8"/>
      <c r="AR10" s="129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8"/>
    </row>
    <row r="11" spans="1:55" x14ac:dyDescent="0.2">
      <c r="A11" s="28">
        <v>8</v>
      </c>
      <c r="B11" s="23" t="s">
        <v>110</v>
      </c>
      <c r="C11" s="115">
        <f t="shared" si="0"/>
        <v>300000</v>
      </c>
      <c r="D11" s="115">
        <f t="shared" si="4"/>
        <v>0</v>
      </c>
      <c r="E11" s="115">
        <f t="shared" si="2"/>
        <v>0</v>
      </c>
      <c r="F11" s="116">
        <f t="shared" si="3"/>
        <v>0</v>
      </c>
      <c r="G11" s="12"/>
      <c r="H11" s="127"/>
      <c r="I11" s="127">
        <v>150000</v>
      </c>
      <c r="J11" s="127">
        <v>150000</v>
      </c>
      <c r="K11" s="127"/>
      <c r="L11" s="127"/>
      <c r="M11" s="130"/>
      <c r="N11" s="127"/>
      <c r="O11" s="127"/>
      <c r="P11" s="127"/>
      <c r="Q11" s="127"/>
      <c r="R11" s="127"/>
      <c r="S11" s="127"/>
      <c r="T11" s="127"/>
      <c r="U11" s="127"/>
      <c r="V11" s="130"/>
      <c r="W11" s="127"/>
      <c r="X11" s="127"/>
      <c r="Y11" s="127"/>
      <c r="Z11" s="127"/>
      <c r="AA11" s="127"/>
      <c r="AB11" s="127"/>
      <c r="AC11" s="127"/>
      <c r="AD11" s="127"/>
      <c r="AE11" s="128"/>
      <c r="AF11" s="129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8"/>
      <c r="AR11" s="129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8"/>
    </row>
    <row r="12" spans="1:55" x14ac:dyDescent="0.2">
      <c r="A12" s="14"/>
      <c r="B12" s="15"/>
      <c r="C12" s="117">
        <f>SUM(C4:C11)</f>
        <v>3890000</v>
      </c>
      <c r="D12" s="111">
        <f>SUM(D4:D11)</f>
        <v>0</v>
      </c>
      <c r="E12" s="111">
        <f>SUM(E4:E11)</f>
        <v>0</v>
      </c>
      <c r="F12" s="111">
        <f>SUM(F4:F11)</f>
        <v>0</v>
      </c>
      <c r="G12" s="15"/>
      <c r="H12" s="119">
        <f>SUM(H4:H11)</f>
        <v>930000</v>
      </c>
      <c r="I12" s="119">
        <f t="shared" ref="I12:BC12" si="8">SUM(I4:I11)</f>
        <v>1680000</v>
      </c>
      <c r="J12" s="119">
        <f t="shared" si="8"/>
        <v>1280000</v>
      </c>
      <c r="K12" s="119">
        <f t="shared" si="8"/>
        <v>0</v>
      </c>
      <c r="L12" s="119">
        <f t="shared" si="8"/>
        <v>0</v>
      </c>
      <c r="M12" s="119">
        <f t="shared" si="8"/>
        <v>0</v>
      </c>
      <c r="N12" s="119">
        <f t="shared" si="8"/>
        <v>0</v>
      </c>
      <c r="O12" s="119">
        <f t="shared" si="8"/>
        <v>0</v>
      </c>
      <c r="P12" s="119">
        <f t="shared" si="8"/>
        <v>0</v>
      </c>
      <c r="Q12" s="119">
        <f t="shared" si="8"/>
        <v>0</v>
      </c>
      <c r="R12" s="119">
        <f t="shared" si="8"/>
        <v>0</v>
      </c>
      <c r="S12" s="119">
        <f t="shared" si="8"/>
        <v>0</v>
      </c>
      <c r="T12" s="119">
        <f t="shared" si="8"/>
        <v>0</v>
      </c>
      <c r="U12" s="119">
        <f t="shared" si="8"/>
        <v>0</v>
      </c>
      <c r="V12" s="119">
        <f t="shared" si="8"/>
        <v>0</v>
      </c>
      <c r="W12" s="119">
        <f t="shared" si="8"/>
        <v>0</v>
      </c>
      <c r="X12" s="119">
        <f t="shared" si="8"/>
        <v>0</v>
      </c>
      <c r="Y12" s="119">
        <f t="shared" si="8"/>
        <v>0</v>
      </c>
      <c r="Z12" s="119">
        <f t="shared" si="8"/>
        <v>0</v>
      </c>
      <c r="AA12" s="119">
        <f t="shared" si="8"/>
        <v>0</v>
      </c>
      <c r="AB12" s="119">
        <f t="shared" si="8"/>
        <v>0</v>
      </c>
      <c r="AC12" s="119">
        <f t="shared" si="8"/>
        <v>0</v>
      </c>
      <c r="AD12" s="119">
        <f t="shared" si="8"/>
        <v>0</v>
      </c>
      <c r="AE12" s="119">
        <f t="shared" si="8"/>
        <v>0</v>
      </c>
      <c r="AF12" s="119">
        <f t="shared" si="8"/>
        <v>0</v>
      </c>
      <c r="AG12" s="119">
        <f t="shared" si="8"/>
        <v>0</v>
      </c>
      <c r="AH12" s="119">
        <f t="shared" si="8"/>
        <v>0</v>
      </c>
      <c r="AI12" s="119">
        <f t="shared" si="8"/>
        <v>0</v>
      </c>
      <c r="AJ12" s="119">
        <f t="shared" si="8"/>
        <v>0</v>
      </c>
      <c r="AK12" s="119">
        <f t="shared" si="8"/>
        <v>0</v>
      </c>
      <c r="AL12" s="119">
        <f t="shared" si="8"/>
        <v>0</v>
      </c>
      <c r="AM12" s="119">
        <f t="shared" si="8"/>
        <v>0</v>
      </c>
      <c r="AN12" s="119">
        <f t="shared" si="8"/>
        <v>0</v>
      </c>
      <c r="AO12" s="119">
        <f t="shared" si="8"/>
        <v>0</v>
      </c>
      <c r="AP12" s="119">
        <f t="shared" si="8"/>
        <v>0</v>
      </c>
      <c r="AQ12" s="119">
        <f t="shared" si="8"/>
        <v>0</v>
      </c>
      <c r="AR12" s="119">
        <f t="shared" si="8"/>
        <v>0</v>
      </c>
      <c r="AS12" s="119">
        <f t="shared" si="8"/>
        <v>0</v>
      </c>
      <c r="AT12" s="119">
        <f t="shared" si="8"/>
        <v>0</v>
      </c>
      <c r="AU12" s="119">
        <f t="shared" si="8"/>
        <v>0</v>
      </c>
      <c r="AV12" s="119">
        <f t="shared" si="8"/>
        <v>0</v>
      </c>
      <c r="AW12" s="119">
        <f t="shared" si="8"/>
        <v>0</v>
      </c>
      <c r="AX12" s="119">
        <f t="shared" si="8"/>
        <v>0</v>
      </c>
      <c r="AY12" s="119">
        <f t="shared" si="8"/>
        <v>0</v>
      </c>
      <c r="AZ12" s="119">
        <f t="shared" si="8"/>
        <v>0</v>
      </c>
      <c r="BA12" s="119">
        <f t="shared" si="8"/>
        <v>0</v>
      </c>
      <c r="BB12" s="119">
        <f t="shared" si="8"/>
        <v>0</v>
      </c>
      <c r="BC12" s="119">
        <f t="shared" si="8"/>
        <v>0</v>
      </c>
    </row>
    <row r="13" spans="1:55" x14ac:dyDescent="0.2">
      <c r="A13" s="19"/>
      <c r="B13" s="15"/>
      <c r="C13" s="111"/>
      <c r="D13" s="111"/>
      <c r="E13" s="111"/>
      <c r="F13" s="111"/>
      <c r="G13" s="15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</row>
    <row r="14" spans="1:55" s="19" customFormat="1" x14ac:dyDescent="0.2">
      <c r="B14" s="229"/>
      <c r="C14" s="111"/>
      <c r="D14" s="111"/>
      <c r="E14" s="111"/>
      <c r="F14" s="111"/>
      <c r="G14" s="15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</row>
    <row r="15" spans="1:55" s="19" customFormat="1" x14ac:dyDescent="0.2">
      <c r="B15" s="226"/>
      <c r="C15" s="244"/>
      <c r="D15" s="111"/>
      <c r="E15" s="111"/>
      <c r="F15" s="111"/>
      <c r="G15" s="15"/>
      <c r="H15" s="119"/>
      <c r="I15" s="119"/>
      <c r="J15" s="119"/>
      <c r="K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</row>
    <row r="16" spans="1:55" s="19" customFormat="1" x14ac:dyDescent="0.2">
      <c r="B16" s="226"/>
      <c r="C16" s="111"/>
      <c r="D16" s="111"/>
      <c r="E16" s="111"/>
      <c r="F16" s="111"/>
      <c r="G16" s="15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</row>
    <row r="17" spans="2:55" s="19" customFormat="1" ht="15" x14ac:dyDescent="0.2">
      <c r="B17" s="227"/>
      <c r="C17" s="111"/>
      <c r="D17" s="111"/>
      <c r="E17" s="111"/>
      <c r="F17" s="111"/>
      <c r="G17" s="15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</row>
    <row r="18" spans="2:55" s="19" customFormat="1" ht="15" x14ac:dyDescent="0.2">
      <c r="B18" s="228"/>
      <c r="C18" s="111"/>
      <c r="D18" s="111"/>
      <c r="E18" s="111"/>
      <c r="F18" s="111"/>
      <c r="G18" s="15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</row>
    <row r="19" spans="2:55" s="19" customFormat="1" ht="15" x14ac:dyDescent="0.2">
      <c r="B19" s="227"/>
      <c r="C19" s="111"/>
      <c r="D19" s="111"/>
      <c r="E19" s="111"/>
      <c r="F19" s="111"/>
      <c r="G19" s="15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</row>
    <row r="20" spans="2:55" s="19" customFormat="1" ht="15" x14ac:dyDescent="0.2">
      <c r="B20" s="227"/>
      <c r="C20" s="111"/>
      <c r="D20" s="111"/>
      <c r="E20" s="111"/>
      <c r="F20" s="111"/>
      <c r="G20" s="15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</row>
    <row r="21" spans="2:55" s="19" customFormat="1" ht="15" x14ac:dyDescent="0.2">
      <c r="B21" s="227"/>
      <c r="C21" s="111"/>
      <c r="D21" s="111"/>
      <c r="E21" s="111"/>
      <c r="F21" s="111"/>
      <c r="G21" s="15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</row>
    <row r="22" spans="2:55" s="19" customFormat="1" ht="15" x14ac:dyDescent="0.2">
      <c r="B22" s="1"/>
      <c r="C22" s="117"/>
      <c r="D22" s="111"/>
      <c r="E22" s="111"/>
      <c r="F22" s="111"/>
      <c r="G22" s="15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</row>
    <row r="23" spans="2:55" s="19" customFormat="1" x14ac:dyDescent="0.2">
      <c r="B23" s="90"/>
      <c r="C23" s="111"/>
      <c r="D23" s="111"/>
      <c r="E23" s="111"/>
      <c r="F23" s="111"/>
      <c r="G23" s="15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</row>
    <row r="24" spans="2:55" s="19" customFormat="1" x14ac:dyDescent="0.2">
      <c r="B24" s="15"/>
      <c r="C24" s="111"/>
      <c r="D24" s="111"/>
      <c r="E24" s="111"/>
      <c r="F24" s="111"/>
      <c r="G24" s="15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</row>
    <row r="25" spans="2:55" s="19" customFormat="1" x14ac:dyDescent="0.2">
      <c r="B25" s="237"/>
      <c r="C25" s="111"/>
      <c r="D25" s="111"/>
      <c r="E25" s="111"/>
      <c r="F25" s="111"/>
      <c r="G25" s="15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</row>
    <row r="26" spans="2:55" s="19" customFormat="1" x14ac:dyDescent="0.2">
      <c r="B26" s="15"/>
      <c r="C26" s="111"/>
      <c r="D26" s="111"/>
      <c r="E26" s="111"/>
      <c r="F26" s="111"/>
      <c r="G26" s="15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</row>
    <row r="27" spans="2:55" s="19" customFormat="1" x14ac:dyDescent="0.2">
      <c r="B27" s="238"/>
      <c r="C27" s="111"/>
      <c r="D27" s="111"/>
      <c r="E27" s="111"/>
      <c r="F27" s="111"/>
      <c r="G27" s="15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</row>
    <row r="28" spans="2:55" s="19" customFormat="1" x14ac:dyDescent="0.2">
      <c r="B28" s="15"/>
      <c r="C28" s="111"/>
      <c r="D28" s="111"/>
      <c r="E28" s="111"/>
      <c r="F28" s="111"/>
      <c r="G28" s="15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</row>
    <row r="29" spans="2:55" s="19" customFormat="1" x14ac:dyDescent="0.2">
      <c r="B29" s="15"/>
      <c r="C29" s="111"/>
      <c r="D29" s="111"/>
      <c r="E29" s="111"/>
      <c r="F29" s="111"/>
      <c r="G29" s="15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</row>
    <row r="30" spans="2:55" s="19" customFormat="1" x14ac:dyDescent="0.2">
      <c r="B30" s="15"/>
      <c r="C30" s="111"/>
      <c r="D30" s="111"/>
      <c r="E30" s="111"/>
      <c r="F30" s="111"/>
      <c r="G30" s="15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</row>
    <row r="31" spans="2:55" s="19" customFormat="1" x14ac:dyDescent="0.2">
      <c r="B31" s="15"/>
      <c r="C31" s="111"/>
      <c r="D31" s="111"/>
      <c r="E31" s="111"/>
      <c r="F31" s="111"/>
      <c r="G31" s="15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</row>
    <row r="32" spans="2:55" s="19" customFormat="1" x14ac:dyDescent="0.2">
      <c r="B32" s="15"/>
      <c r="C32" s="111"/>
      <c r="D32" s="111"/>
      <c r="E32" s="111"/>
      <c r="F32" s="111"/>
      <c r="G32" s="15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</row>
    <row r="33" spans="2:55" s="19" customFormat="1" x14ac:dyDescent="0.2">
      <c r="B33" s="15"/>
      <c r="C33" s="111"/>
      <c r="D33" s="111"/>
      <c r="E33" s="111"/>
      <c r="F33" s="111"/>
      <c r="G33" s="15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</row>
    <row r="34" spans="2:55" s="19" customFormat="1" x14ac:dyDescent="0.2">
      <c r="B34" s="15"/>
      <c r="C34" s="111"/>
      <c r="D34" s="111"/>
      <c r="E34" s="111"/>
      <c r="F34" s="111"/>
      <c r="G34" s="15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</row>
    <row r="35" spans="2:55" s="19" customFormat="1" x14ac:dyDescent="0.2">
      <c r="B35" s="15"/>
      <c r="C35" s="111"/>
      <c r="D35" s="111"/>
      <c r="E35" s="111"/>
      <c r="F35" s="111"/>
      <c r="G35" s="15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</row>
    <row r="36" spans="2:55" s="19" customFormat="1" x14ac:dyDescent="0.2">
      <c r="B36" s="15"/>
      <c r="C36" s="111"/>
      <c r="D36" s="111"/>
      <c r="E36" s="111"/>
      <c r="F36" s="111"/>
      <c r="G36" s="15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</row>
    <row r="37" spans="2:55" s="19" customFormat="1" x14ac:dyDescent="0.2">
      <c r="B37" s="15"/>
      <c r="C37" s="111"/>
      <c r="D37" s="111"/>
      <c r="E37" s="111"/>
      <c r="F37" s="111"/>
      <c r="G37" s="15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</row>
    <row r="38" spans="2:55" s="19" customFormat="1" x14ac:dyDescent="0.2">
      <c r="B38" s="15"/>
      <c r="C38" s="111"/>
      <c r="D38" s="111"/>
      <c r="E38" s="111"/>
      <c r="F38" s="111"/>
      <c r="G38" s="15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</row>
    <row r="39" spans="2:55" s="19" customFormat="1" x14ac:dyDescent="0.2">
      <c r="B39" s="15"/>
      <c r="C39" s="111"/>
      <c r="D39" s="111"/>
      <c r="E39" s="111"/>
      <c r="F39" s="111"/>
      <c r="G39" s="15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</row>
    <row r="40" spans="2:55" s="19" customFormat="1" x14ac:dyDescent="0.2">
      <c r="B40" s="15"/>
      <c r="C40" s="111"/>
      <c r="D40" s="111"/>
      <c r="E40" s="111"/>
      <c r="F40" s="111"/>
      <c r="G40" s="15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</row>
    <row r="41" spans="2:55" s="19" customFormat="1" x14ac:dyDescent="0.2">
      <c r="B41" s="15"/>
      <c r="C41" s="111"/>
      <c r="D41" s="111"/>
      <c r="E41" s="111"/>
      <c r="F41" s="111"/>
      <c r="G41" s="15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</row>
    <row r="42" spans="2:55" s="19" customFormat="1" x14ac:dyDescent="0.2">
      <c r="B42" s="15"/>
      <c r="C42" s="111"/>
      <c r="D42" s="111"/>
      <c r="E42" s="111"/>
      <c r="F42" s="111"/>
      <c r="G42" s="15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</row>
    <row r="43" spans="2:55" s="19" customFormat="1" x14ac:dyDescent="0.2">
      <c r="B43" s="15"/>
      <c r="C43" s="111"/>
      <c r="D43" s="111"/>
      <c r="E43" s="111"/>
      <c r="F43" s="111"/>
      <c r="G43" s="15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</row>
    <row r="44" spans="2:55" s="19" customFormat="1" x14ac:dyDescent="0.2">
      <c r="B44" s="15"/>
      <c r="C44" s="111"/>
      <c r="D44" s="111"/>
      <c r="E44" s="111"/>
      <c r="F44" s="111"/>
      <c r="G44" s="15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</row>
    <row r="45" spans="2:55" s="19" customFormat="1" x14ac:dyDescent="0.2">
      <c r="B45" s="15"/>
      <c r="C45" s="111"/>
      <c r="D45" s="111"/>
      <c r="E45" s="111"/>
      <c r="F45" s="111"/>
      <c r="G45" s="15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</row>
    <row r="46" spans="2:55" s="19" customFormat="1" x14ac:dyDescent="0.2">
      <c r="B46" s="15"/>
      <c r="C46" s="111"/>
      <c r="D46" s="111"/>
      <c r="E46" s="111"/>
      <c r="F46" s="111"/>
      <c r="G46" s="15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</row>
    <row r="47" spans="2:55" s="19" customFormat="1" x14ac:dyDescent="0.2">
      <c r="B47" s="15"/>
      <c r="C47" s="111"/>
      <c r="D47" s="111"/>
      <c r="E47" s="111"/>
      <c r="F47" s="111"/>
      <c r="G47" s="15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</row>
    <row r="48" spans="2:55" s="19" customFormat="1" x14ac:dyDescent="0.2">
      <c r="B48" s="15"/>
      <c r="C48" s="111"/>
      <c r="D48" s="111"/>
      <c r="E48" s="111"/>
      <c r="F48" s="111"/>
      <c r="G48" s="15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</row>
    <row r="49" spans="2:55" s="19" customFormat="1" x14ac:dyDescent="0.2">
      <c r="B49" s="15"/>
      <c r="C49" s="111"/>
      <c r="D49" s="111"/>
      <c r="E49" s="111"/>
      <c r="F49" s="111"/>
      <c r="G49" s="15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</row>
    <row r="50" spans="2:55" s="19" customFormat="1" x14ac:dyDescent="0.2">
      <c r="B50" s="15"/>
      <c r="C50" s="111"/>
      <c r="D50" s="111"/>
      <c r="E50" s="111"/>
      <c r="F50" s="111"/>
      <c r="G50" s="15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</row>
    <row r="51" spans="2:55" s="19" customFormat="1" x14ac:dyDescent="0.2">
      <c r="B51" s="15"/>
      <c r="C51" s="111"/>
      <c r="D51" s="111"/>
      <c r="E51" s="111"/>
      <c r="F51" s="111"/>
      <c r="G51" s="15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</row>
    <row r="52" spans="2:55" s="19" customFormat="1" x14ac:dyDescent="0.2">
      <c r="B52" s="15"/>
      <c r="C52" s="111"/>
      <c r="D52" s="111"/>
      <c r="E52" s="111"/>
      <c r="F52" s="111"/>
      <c r="G52" s="15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</row>
    <row r="53" spans="2:55" s="19" customFormat="1" x14ac:dyDescent="0.2">
      <c r="B53" s="15"/>
      <c r="C53" s="111"/>
      <c r="D53" s="111"/>
      <c r="E53" s="111"/>
      <c r="F53" s="111"/>
      <c r="G53" s="15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</row>
    <row r="54" spans="2:55" s="19" customFormat="1" x14ac:dyDescent="0.2">
      <c r="B54" s="15"/>
      <c r="C54" s="111"/>
      <c r="D54" s="111"/>
      <c r="E54" s="111"/>
      <c r="F54" s="111"/>
      <c r="G54" s="15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</row>
    <row r="55" spans="2:55" s="19" customFormat="1" x14ac:dyDescent="0.2">
      <c r="B55" s="15"/>
      <c r="C55" s="111"/>
      <c r="D55" s="111"/>
      <c r="E55" s="111"/>
      <c r="F55" s="111"/>
      <c r="G55" s="15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</row>
    <row r="56" spans="2:55" s="19" customFormat="1" x14ac:dyDescent="0.2">
      <c r="B56" s="15"/>
      <c r="C56" s="111"/>
      <c r="D56" s="111"/>
      <c r="E56" s="111"/>
      <c r="F56" s="111"/>
      <c r="G56" s="15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</row>
    <row r="57" spans="2:55" s="19" customFormat="1" x14ac:dyDescent="0.2">
      <c r="B57" s="15"/>
      <c r="C57" s="111"/>
      <c r="D57" s="111"/>
      <c r="E57" s="111"/>
      <c r="F57" s="111"/>
      <c r="G57" s="15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</row>
    <row r="58" spans="2:55" s="19" customFormat="1" x14ac:dyDescent="0.2">
      <c r="B58" s="15"/>
      <c r="C58" s="111"/>
      <c r="D58" s="111"/>
      <c r="E58" s="111"/>
      <c r="F58" s="111"/>
      <c r="G58" s="15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</row>
    <row r="59" spans="2:55" s="19" customFormat="1" x14ac:dyDescent="0.2">
      <c r="B59" s="15"/>
      <c r="C59" s="111"/>
      <c r="D59" s="111"/>
      <c r="E59" s="111"/>
      <c r="F59" s="111"/>
      <c r="G59" s="15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</row>
    <row r="60" spans="2:55" s="19" customFormat="1" x14ac:dyDescent="0.2">
      <c r="B60" s="15"/>
      <c r="C60" s="111"/>
      <c r="D60" s="111"/>
      <c r="E60" s="111"/>
      <c r="F60" s="111"/>
      <c r="G60" s="15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</row>
    <row r="61" spans="2:55" s="19" customFormat="1" x14ac:dyDescent="0.2">
      <c r="B61" s="15"/>
      <c r="C61" s="111"/>
      <c r="D61" s="111"/>
      <c r="E61" s="111"/>
      <c r="F61" s="111"/>
      <c r="G61" s="15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</row>
    <row r="62" spans="2:55" s="19" customFormat="1" x14ac:dyDescent="0.2">
      <c r="B62" s="15"/>
      <c r="C62" s="111"/>
      <c r="D62" s="111"/>
      <c r="E62" s="111"/>
      <c r="F62" s="111"/>
      <c r="G62" s="15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</row>
    <row r="63" spans="2:55" s="19" customFormat="1" x14ac:dyDescent="0.2">
      <c r="B63" s="15"/>
      <c r="C63" s="111"/>
      <c r="D63" s="111"/>
      <c r="E63" s="111"/>
      <c r="F63" s="111"/>
      <c r="G63" s="15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</row>
    <row r="64" spans="2:55" s="19" customFormat="1" x14ac:dyDescent="0.2">
      <c r="B64" s="15"/>
      <c r="C64" s="111"/>
      <c r="D64" s="111"/>
      <c r="E64" s="111"/>
      <c r="F64" s="111"/>
      <c r="G64" s="15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</row>
    <row r="65" spans="2:55" s="19" customFormat="1" x14ac:dyDescent="0.2">
      <c r="B65" s="15"/>
      <c r="C65" s="111"/>
      <c r="D65" s="111"/>
      <c r="E65" s="111"/>
      <c r="F65" s="111"/>
      <c r="G65" s="15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</row>
    <row r="66" spans="2:55" s="19" customFormat="1" x14ac:dyDescent="0.2">
      <c r="B66" s="15"/>
      <c r="C66" s="111"/>
      <c r="D66" s="111"/>
      <c r="E66" s="111"/>
      <c r="F66" s="111"/>
      <c r="G66" s="15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</row>
    <row r="67" spans="2:55" s="19" customFormat="1" x14ac:dyDescent="0.2">
      <c r="B67" s="15"/>
      <c r="C67" s="111"/>
      <c r="D67" s="111"/>
      <c r="E67" s="111"/>
      <c r="F67" s="111"/>
      <c r="G67" s="15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</row>
    <row r="68" spans="2:55" s="19" customFormat="1" x14ac:dyDescent="0.2">
      <c r="B68" s="15"/>
      <c r="C68" s="111"/>
      <c r="D68" s="111"/>
      <c r="E68" s="111"/>
      <c r="F68" s="111"/>
      <c r="G68" s="15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69" spans="2:55" s="19" customFormat="1" x14ac:dyDescent="0.2">
      <c r="B69" s="15"/>
      <c r="C69" s="111"/>
      <c r="D69" s="111"/>
      <c r="E69" s="111"/>
      <c r="F69" s="111"/>
      <c r="G69" s="15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</row>
    <row r="70" spans="2:55" s="19" customFormat="1" x14ac:dyDescent="0.2">
      <c r="B70" s="15"/>
      <c r="C70" s="111"/>
      <c r="D70" s="111"/>
      <c r="E70" s="111"/>
      <c r="F70" s="111"/>
      <c r="G70" s="15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</row>
    <row r="71" spans="2:55" s="19" customFormat="1" x14ac:dyDescent="0.2">
      <c r="B71" s="15"/>
      <c r="C71" s="111"/>
      <c r="D71" s="111"/>
      <c r="E71" s="111"/>
      <c r="F71" s="111"/>
      <c r="G71" s="15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</row>
    <row r="72" spans="2:55" s="19" customFormat="1" x14ac:dyDescent="0.2">
      <c r="B72" s="15"/>
      <c r="C72" s="111"/>
      <c r="D72" s="111"/>
      <c r="E72" s="111"/>
      <c r="F72" s="111"/>
      <c r="G72" s="15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</row>
    <row r="73" spans="2:55" s="19" customFormat="1" x14ac:dyDescent="0.2">
      <c r="B73" s="15"/>
      <c r="C73" s="111"/>
      <c r="D73" s="111"/>
      <c r="E73" s="111"/>
      <c r="F73" s="111"/>
      <c r="G73" s="15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</row>
    <row r="74" spans="2:55" s="19" customFormat="1" x14ac:dyDescent="0.2">
      <c r="B74" s="15"/>
      <c r="C74" s="111"/>
      <c r="D74" s="111"/>
      <c r="E74" s="111"/>
      <c r="F74" s="111"/>
      <c r="G74" s="15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</row>
    <row r="75" spans="2:55" s="19" customFormat="1" x14ac:dyDescent="0.2">
      <c r="B75" s="15"/>
      <c r="C75" s="111"/>
      <c r="D75" s="111"/>
      <c r="E75" s="111"/>
      <c r="F75" s="111"/>
      <c r="G75" s="15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</row>
    <row r="76" spans="2:55" s="19" customFormat="1" x14ac:dyDescent="0.2">
      <c r="B76" s="15"/>
      <c r="C76" s="111"/>
      <c r="D76" s="111"/>
      <c r="E76" s="111"/>
      <c r="F76" s="111"/>
      <c r="G76" s="15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</row>
    <row r="77" spans="2:55" s="19" customFormat="1" x14ac:dyDescent="0.2">
      <c r="B77" s="15"/>
      <c r="C77" s="111"/>
      <c r="D77" s="111"/>
      <c r="E77" s="111"/>
      <c r="F77" s="111"/>
      <c r="G77" s="15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</row>
    <row r="78" spans="2:55" s="19" customFormat="1" x14ac:dyDescent="0.2">
      <c r="B78" s="15"/>
      <c r="C78" s="111"/>
      <c r="D78" s="111"/>
      <c r="E78" s="111"/>
      <c r="F78" s="111"/>
      <c r="G78" s="15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</row>
    <row r="79" spans="2:55" s="19" customFormat="1" x14ac:dyDescent="0.2">
      <c r="B79" s="15"/>
      <c r="C79" s="111"/>
      <c r="D79" s="111"/>
      <c r="E79" s="111"/>
      <c r="F79" s="111"/>
      <c r="G79" s="15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</row>
    <row r="80" spans="2:55" s="19" customFormat="1" x14ac:dyDescent="0.2">
      <c r="B80" s="15"/>
      <c r="C80" s="111"/>
      <c r="D80" s="111"/>
      <c r="E80" s="111"/>
      <c r="F80" s="111"/>
      <c r="G80" s="15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</row>
    <row r="81" spans="2:55" s="19" customFormat="1" x14ac:dyDescent="0.2">
      <c r="B81" s="15"/>
      <c r="C81" s="111"/>
      <c r="D81" s="111"/>
      <c r="E81" s="111"/>
      <c r="F81" s="111"/>
      <c r="G81" s="15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</row>
    <row r="82" spans="2:55" s="19" customFormat="1" x14ac:dyDescent="0.2">
      <c r="B82" s="15"/>
      <c r="C82" s="111"/>
      <c r="D82" s="111"/>
      <c r="E82" s="111"/>
      <c r="F82" s="111"/>
      <c r="G82" s="15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</row>
    <row r="83" spans="2:55" s="19" customFormat="1" x14ac:dyDescent="0.2">
      <c r="B83" s="15"/>
      <c r="C83" s="111"/>
      <c r="D83" s="111"/>
      <c r="E83" s="111"/>
      <c r="F83" s="111"/>
      <c r="G83" s="15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</row>
    <row r="84" spans="2:55" s="19" customFormat="1" x14ac:dyDescent="0.2">
      <c r="B84" s="15"/>
      <c r="C84" s="111"/>
      <c r="D84" s="111"/>
      <c r="E84" s="111"/>
      <c r="F84" s="111"/>
      <c r="G84" s="15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</row>
    <row r="85" spans="2:55" s="19" customFormat="1" x14ac:dyDescent="0.2">
      <c r="B85" s="15"/>
      <c r="C85" s="111"/>
      <c r="D85" s="111"/>
      <c r="E85" s="111"/>
      <c r="F85" s="111"/>
      <c r="G85" s="15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</row>
    <row r="86" spans="2:55" s="19" customFormat="1" x14ac:dyDescent="0.2">
      <c r="B86" s="15"/>
      <c r="C86" s="111"/>
      <c r="D86" s="111"/>
      <c r="E86" s="111"/>
      <c r="F86" s="111"/>
      <c r="G86" s="15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</row>
    <row r="87" spans="2:55" s="19" customFormat="1" x14ac:dyDescent="0.2">
      <c r="B87" s="15"/>
      <c r="C87" s="111"/>
      <c r="D87" s="111"/>
      <c r="E87" s="111"/>
      <c r="F87" s="111"/>
      <c r="G87" s="15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</row>
    <row r="88" spans="2:55" s="19" customFormat="1" x14ac:dyDescent="0.2">
      <c r="B88" s="15"/>
      <c r="C88" s="111"/>
      <c r="D88" s="111"/>
      <c r="E88" s="111"/>
      <c r="F88" s="111"/>
      <c r="G88" s="15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</row>
    <row r="89" spans="2:55" s="19" customFormat="1" x14ac:dyDescent="0.2">
      <c r="B89" s="15"/>
      <c r="C89" s="111"/>
      <c r="D89" s="111"/>
      <c r="E89" s="111"/>
      <c r="F89" s="111"/>
      <c r="G89" s="15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</row>
    <row r="90" spans="2:55" s="19" customFormat="1" x14ac:dyDescent="0.2">
      <c r="B90" s="15"/>
      <c r="C90" s="111"/>
      <c r="D90" s="111"/>
      <c r="E90" s="111"/>
      <c r="F90" s="111"/>
      <c r="G90" s="15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</row>
    <row r="91" spans="2:55" s="19" customFormat="1" x14ac:dyDescent="0.2">
      <c r="B91" s="15"/>
      <c r="C91" s="111"/>
      <c r="D91" s="111"/>
      <c r="E91" s="111"/>
      <c r="F91" s="111"/>
      <c r="G91" s="15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</row>
    <row r="92" spans="2:55" s="19" customFormat="1" x14ac:dyDescent="0.2">
      <c r="B92" s="15"/>
      <c r="C92" s="111"/>
      <c r="D92" s="111"/>
      <c r="E92" s="111"/>
      <c r="F92" s="111"/>
      <c r="G92" s="15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</row>
    <row r="93" spans="2:55" s="19" customFormat="1" x14ac:dyDescent="0.2">
      <c r="B93" s="15"/>
      <c r="C93" s="111"/>
      <c r="D93" s="111"/>
      <c r="E93" s="111"/>
      <c r="F93" s="111"/>
      <c r="G93" s="15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</row>
    <row r="94" spans="2:55" s="19" customFormat="1" x14ac:dyDescent="0.2">
      <c r="B94" s="15"/>
      <c r="C94" s="111"/>
      <c r="D94" s="111"/>
      <c r="E94" s="111"/>
      <c r="F94" s="111"/>
      <c r="G94" s="15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</row>
    <row r="95" spans="2:55" s="19" customFormat="1" x14ac:dyDescent="0.2">
      <c r="B95" s="15"/>
      <c r="C95" s="111"/>
      <c r="D95" s="111"/>
      <c r="E95" s="111"/>
      <c r="F95" s="111"/>
      <c r="G95" s="15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</row>
    <row r="96" spans="2:55" s="19" customFormat="1" x14ac:dyDescent="0.2">
      <c r="B96" s="15"/>
      <c r="C96" s="111"/>
      <c r="D96" s="111"/>
      <c r="E96" s="111"/>
      <c r="F96" s="111"/>
      <c r="G96" s="15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</row>
    <row r="97" spans="2:55" s="19" customFormat="1" x14ac:dyDescent="0.2">
      <c r="B97" s="15"/>
      <c r="C97" s="111"/>
      <c r="D97" s="111"/>
      <c r="E97" s="111"/>
      <c r="F97" s="111"/>
      <c r="G97" s="15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</row>
    <row r="98" spans="2:55" s="19" customFormat="1" x14ac:dyDescent="0.2">
      <c r="B98" s="15"/>
      <c r="C98" s="111"/>
      <c r="D98" s="111"/>
      <c r="E98" s="111"/>
      <c r="F98" s="111"/>
      <c r="G98" s="15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</row>
    <row r="99" spans="2:55" s="19" customFormat="1" x14ac:dyDescent="0.2">
      <c r="B99" s="15"/>
      <c r="C99" s="111"/>
      <c r="D99" s="111"/>
      <c r="E99" s="111"/>
      <c r="F99" s="111"/>
      <c r="G99" s="15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</row>
    <row r="100" spans="2:55" s="19" customFormat="1" x14ac:dyDescent="0.2">
      <c r="B100" s="15"/>
      <c r="C100" s="111"/>
      <c r="D100" s="111"/>
      <c r="E100" s="111"/>
      <c r="F100" s="111"/>
      <c r="G100" s="15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</row>
    <row r="101" spans="2:55" s="19" customFormat="1" x14ac:dyDescent="0.2">
      <c r="B101" s="15"/>
      <c r="C101" s="111"/>
      <c r="D101" s="111"/>
      <c r="E101" s="111"/>
      <c r="F101" s="111"/>
      <c r="G101" s="15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</row>
    <row r="102" spans="2:55" s="19" customFormat="1" x14ac:dyDescent="0.2">
      <c r="B102" s="15"/>
      <c r="C102" s="111"/>
      <c r="D102" s="111"/>
      <c r="E102" s="111"/>
      <c r="F102" s="111"/>
      <c r="G102" s="15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</row>
    <row r="103" spans="2:55" s="19" customFormat="1" x14ac:dyDescent="0.2">
      <c r="B103" s="15"/>
      <c r="C103" s="111"/>
      <c r="D103" s="111"/>
      <c r="E103" s="111"/>
      <c r="F103" s="111"/>
      <c r="G103" s="15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</row>
    <row r="104" spans="2:55" s="19" customFormat="1" x14ac:dyDescent="0.2">
      <c r="B104" s="15"/>
      <c r="C104" s="111"/>
      <c r="D104" s="111"/>
      <c r="E104" s="111"/>
      <c r="F104" s="111"/>
      <c r="G104" s="15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</row>
    <row r="105" spans="2:55" s="19" customFormat="1" x14ac:dyDescent="0.2">
      <c r="B105" s="15"/>
      <c r="C105" s="111"/>
      <c r="D105" s="111"/>
      <c r="E105" s="111"/>
      <c r="F105" s="111"/>
      <c r="G105" s="15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</row>
    <row r="106" spans="2:55" s="19" customFormat="1" x14ac:dyDescent="0.2">
      <c r="B106" s="15"/>
      <c r="C106" s="111"/>
      <c r="D106" s="111"/>
      <c r="E106" s="111"/>
      <c r="F106" s="111"/>
      <c r="G106" s="15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</row>
    <row r="107" spans="2:55" s="19" customFormat="1" x14ac:dyDescent="0.2">
      <c r="B107" s="15"/>
      <c r="C107" s="111"/>
      <c r="D107" s="111"/>
      <c r="E107" s="111"/>
      <c r="F107" s="111"/>
      <c r="G107" s="15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</row>
    <row r="108" spans="2:55" s="19" customFormat="1" x14ac:dyDescent="0.2">
      <c r="B108" s="15"/>
      <c r="C108" s="111"/>
      <c r="D108" s="111"/>
      <c r="E108" s="111"/>
      <c r="F108" s="111"/>
      <c r="G108" s="15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</row>
    <row r="109" spans="2:55" s="19" customFormat="1" x14ac:dyDescent="0.2">
      <c r="B109" s="15"/>
      <c r="C109" s="111"/>
      <c r="D109" s="111"/>
      <c r="E109" s="111"/>
      <c r="F109" s="111"/>
      <c r="G109" s="15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</row>
    <row r="110" spans="2:55" s="19" customFormat="1" x14ac:dyDescent="0.2">
      <c r="B110" s="15"/>
      <c r="C110" s="111"/>
      <c r="D110" s="111"/>
      <c r="E110" s="111"/>
      <c r="F110" s="111"/>
      <c r="G110" s="15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</row>
    <row r="111" spans="2:55" s="19" customFormat="1" x14ac:dyDescent="0.2">
      <c r="B111" s="15"/>
      <c r="C111" s="111"/>
      <c r="D111" s="111"/>
      <c r="E111" s="111"/>
      <c r="F111" s="111"/>
      <c r="G111" s="15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</row>
    <row r="112" spans="2:55" s="19" customFormat="1" x14ac:dyDescent="0.2">
      <c r="B112" s="15"/>
      <c r="C112" s="111"/>
      <c r="D112" s="111"/>
      <c r="E112" s="111"/>
      <c r="F112" s="111"/>
      <c r="G112" s="15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</row>
    <row r="113" spans="2:55" s="19" customFormat="1" x14ac:dyDescent="0.2">
      <c r="B113" s="15"/>
      <c r="C113" s="111"/>
      <c r="D113" s="111"/>
      <c r="E113" s="111"/>
      <c r="F113" s="111"/>
      <c r="G113" s="15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</row>
    <row r="114" spans="2:55" s="19" customFormat="1" x14ac:dyDescent="0.2">
      <c r="B114" s="15"/>
      <c r="C114" s="111"/>
      <c r="D114" s="111"/>
      <c r="E114" s="111"/>
      <c r="F114" s="111"/>
      <c r="G114" s="15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</row>
    <row r="115" spans="2:55" s="19" customFormat="1" x14ac:dyDescent="0.2">
      <c r="B115" s="15"/>
      <c r="C115" s="111"/>
      <c r="D115" s="111"/>
      <c r="E115" s="111"/>
      <c r="F115" s="111"/>
      <c r="G115" s="15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</row>
    <row r="116" spans="2:55" s="19" customFormat="1" x14ac:dyDescent="0.2">
      <c r="B116" s="15"/>
      <c r="C116" s="111"/>
      <c r="D116" s="111"/>
      <c r="E116" s="111"/>
      <c r="F116" s="111"/>
      <c r="G116" s="15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</row>
    <row r="117" spans="2:55" s="19" customFormat="1" x14ac:dyDescent="0.2">
      <c r="B117" s="15"/>
      <c r="C117" s="111"/>
      <c r="D117" s="111"/>
      <c r="E117" s="111"/>
      <c r="F117" s="111"/>
      <c r="G117" s="15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</row>
    <row r="118" spans="2:55" s="19" customFormat="1" x14ac:dyDescent="0.2">
      <c r="B118" s="15"/>
      <c r="C118" s="111"/>
      <c r="D118" s="111"/>
      <c r="E118" s="111"/>
      <c r="F118" s="111"/>
      <c r="G118" s="15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</row>
    <row r="119" spans="2:55" s="19" customFormat="1" x14ac:dyDescent="0.2">
      <c r="B119" s="15"/>
      <c r="C119" s="111"/>
      <c r="D119" s="111"/>
      <c r="E119" s="111"/>
      <c r="F119" s="111"/>
      <c r="G119" s="15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</row>
    <row r="120" spans="2:55" s="19" customFormat="1" x14ac:dyDescent="0.2">
      <c r="B120" s="15"/>
      <c r="C120" s="111"/>
      <c r="D120" s="111"/>
      <c r="E120" s="111"/>
      <c r="F120" s="111"/>
      <c r="G120" s="15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</row>
    <row r="121" spans="2:55" s="19" customFormat="1" x14ac:dyDescent="0.2">
      <c r="B121" s="15"/>
      <c r="C121" s="111"/>
      <c r="D121" s="111"/>
      <c r="E121" s="111"/>
      <c r="F121" s="111"/>
      <c r="G121" s="15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</row>
    <row r="122" spans="2:55" s="19" customFormat="1" x14ac:dyDescent="0.2">
      <c r="B122" s="15"/>
      <c r="C122" s="111"/>
      <c r="D122" s="111"/>
      <c r="E122" s="111"/>
      <c r="F122" s="111"/>
      <c r="G122" s="15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</row>
    <row r="123" spans="2:55" s="19" customFormat="1" x14ac:dyDescent="0.2">
      <c r="B123" s="15"/>
      <c r="C123" s="111"/>
      <c r="D123" s="111"/>
      <c r="E123" s="111"/>
      <c r="F123" s="111"/>
      <c r="G123" s="15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</row>
    <row r="124" spans="2:55" s="19" customFormat="1" x14ac:dyDescent="0.2">
      <c r="B124" s="15"/>
      <c r="C124" s="111"/>
      <c r="D124" s="111"/>
      <c r="E124" s="111"/>
      <c r="F124" s="111"/>
      <c r="G124" s="15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</row>
    <row r="125" spans="2:55" s="19" customFormat="1" x14ac:dyDescent="0.2">
      <c r="B125" s="15"/>
      <c r="C125" s="111"/>
      <c r="D125" s="111"/>
      <c r="E125" s="111"/>
      <c r="F125" s="111"/>
      <c r="G125" s="15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</row>
    <row r="126" spans="2:55" s="19" customFormat="1" x14ac:dyDescent="0.2">
      <c r="B126" s="15"/>
      <c r="C126" s="111"/>
      <c r="D126" s="111"/>
      <c r="E126" s="111"/>
      <c r="F126" s="111"/>
      <c r="G126" s="15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</row>
    <row r="127" spans="2:55" s="19" customFormat="1" x14ac:dyDescent="0.2">
      <c r="B127" s="15"/>
      <c r="C127" s="111"/>
      <c r="D127" s="111"/>
      <c r="E127" s="111"/>
      <c r="F127" s="111"/>
      <c r="G127" s="15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</row>
    <row r="128" spans="2:55" s="19" customFormat="1" x14ac:dyDescent="0.2">
      <c r="B128" s="15"/>
      <c r="C128" s="111"/>
      <c r="D128" s="111"/>
      <c r="E128" s="111"/>
      <c r="F128" s="111"/>
      <c r="G128" s="15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</row>
    <row r="129" spans="2:55" s="19" customFormat="1" x14ac:dyDescent="0.2">
      <c r="B129" s="15"/>
      <c r="C129" s="111"/>
      <c r="D129" s="111"/>
      <c r="E129" s="111"/>
      <c r="F129" s="111"/>
      <c r="G129" s="15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</row>
    <row r="130" spans="2:55" s="19" customFormat="1" x14ac:dyDescent="0.2">
      <c r="B130" s="15"/>
      <c r="C130" s="111"/>
      <c r="D130" s="111"/>
      <c r="E130" s="111"/>
      <c r="F130" s="111"/>
      <c r="G130" s="15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</row>
    <row r="131" spans="2:55" s="19" customFormat="1" x14ac:dyDescent="0.2">
      <c r="B131" s="15"/>
      <c r="C131" s="111"/>
      <c r="D131" s="111"/>
      <c r="E131" s="111"/>
      <c r="F131" s="111"/>
      <c r="G131" s="15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</row>
    <row r="132" spans="2:55" s="19" customFormat="1" x14ac:dyDescent="0.2">
      <c r="B132" s="15"/>
      <c r="C132" s="111"/>
      <c r="D132" s="111"/>
      <c r="E132" s="111"/>
      <c r="F132" s="111"/>
      <c r="G132" s="15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</row>
    <row r="133" spans="2:55" s="19" customFormat="1" x14ac:dyDescent="0.2">
      <c r="B133" s="15"/>
      <c r="C133" s="111"/>
      <c r="D133" s="111"/>
      <c r="E133" s="111"/>
      <c r="F133" s="111"/>
      <c r="G133" s="15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</row>
  </sheetData>
  <mergeCells count="4">
    <mergeCell ref="H2:S2"/>
    <mergeCell ref="T2:AE2"/>
    <mergeCell ref="AF2:AQ2"/>
    <mergeCell ref="AR2:BC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Model</vt:lpstr>
      <vt:lpstr>В презентацию</vt:lpstr>
      <vt:lpstr>Sales</vt:lpstr>
      <vt:lpstr>Opex</vt:lpstr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Андреев</dc:creator>
  <cp:lastModifiedBy>Евгений Андреев</cp:lastModifiedBy>
  <dcterms:created xsi:type="dcterms:W3CDTF">2016-03-16T09:11:28Z</dcterms:created>
  <dcterms:modified xsi:type="dcterms:W3CDTF">2019-04-23T16:59:52Z</dcterms:modified>
</cp:coreProperties>
</file>