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320" windowHeight="11565" activeTab="0"/>
  </bookViews>
  <sheets>
    <sheet name="Расчет рентабельности " sheetId="1" r:id="rId1"/>
    <sheet name="расходы август" sheetId="2" r:id="rId2"/>
    <sheet name="расходы сентябрь" sheetId="3" r:id="rId3"/>
    <sheet name="расходы октябрь" sheetId="4" r:id="rId4"/>
    <sheet name="расходы ноябрь" sheetId="5" r:id="rId5"/>
    <sheet name="расходы декабрь" sheetId="6" r:id="rId6"/>
    <sheet name="ЗП Продавцы" sheetId="7" r:id="rId7"/>
    <sheet name="Маркетинг сентябрь" sheetId="8" r:id="rId8"/>
    <sheet name="МАркетинг октябрь" sheetId="9" r:id="rId9"/>
    <sheet name="Маркетинг ноябрь" sheetId="10" r:id="rId10"/>
    <sheet name="Маркетинг декабрь" sheetId="11" r:id="rId1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20" authorId="0">
      <text>
        <r>
          <rPr>
            <sz val="9"/>
            <rFont val="Tahoma"/>
            <family val="2"/>
          </rPr>
          <t xml:space="preserve">Ольга Перепелица:
За август 14 194 август оплата по факту с 8.08.17 по 31.08.17
За сентябрь предоплата по договору 20 000
</t>
        </r>
      </text>
    </comment>
    <comment ref="C12" authorId="0">
      <text>
        <r>
          <rPr>
            <sz val="9"/>
            <rFont val="Tahoma"/>
            <family val="2"/>
          </rPr>
          <t>Перепелица Ольга:
7800 - выход 
1500 - копенсация проезда
6297 - 8% с продаж</t>
        </r>
      </text>
    </comment>
    <comment ref="C13" authorId="0">
      <text>
        <r>
          <rPr>
            <sz val="9"/>
            <rFont val="Tahoma"/>
            <family val="2"/>
          </rPr>
          <t>Перепелица Ольга:
6600 - выход
1500 - компенсация проезда
4184 - 8% с продаж</t>
        </r>
      </text>
    </comment>
    <comment ref="E11" authorId="0">
      <text>
        <r>
          <rPr>
            <sz val="9"/>
            <rFont val="Tahoma"/>
            <family val="2"/>
          </rPr>
          <t>тестеры в ценах База регион 6 + колпачки прозрачные для тестеров помад.</t>
        </r>
      </text>
    </comment>
    <comment ref="E18" authorId="0">
      <text>
        <r>
          <rPr>
            <sz val="9"/>
            <rFont val="Tahoma"/>
            <family val="2"/>
          </rPr>
          <t>Открытие счета</t>
        </r>
      </text>
    </comment>
    <comment ref="G1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таргетинг</t>
        </r>
      </text>
    </comment>
    <comment ref="G25" authorId="0">
      <text>
        <r>
          <rPr>
            <sz val="9"/>
            <rFont val="Tahoma"/>
            <family val="2"/>
          </rPr>
          <t>Для торгового островка в ТЦ Восход</t>
        </r>
      </text>
    </comment>
    <comment ref="I10" authorId="0">
      <text>
        <r>
          <rPr>
            <sz val="9"/>
            <rFont val="Tahoma"/>
            <family val="2"/>
          </rPr>
          <t>Оплата визажисту и таргетинг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C6" authorId="0">
      <text>
        <r>
          <rPr>
            <b/>
            <sz val="9"/>
            <rFont val="Tahoma"/>
            <family val="2"/>
          </rPr>
          <t>Пока не могу дать точный расчет. Нужна будет статистика за август - сентябрь</t>
        </r>
      </text>
    </comment>
  </commentList>
</comments>
</file>

<file path=xl/sharedStrings.xml><?xml version="1.0" encoding="utf-8"?>
<sst xmlns="http://schemas.openxmlformats.org/spreadsheetml/2006/main" count="359" uniqueCount="168">
  <si>
    <t>АТН</t>
  </si>
  <si>
    <t>Отгрузки в продажных</t>
  </si>
  <si>
    <t>Оборудование, тестеры</t>
  </si>
  <si>
    <t>штуки</t>
  </si>
  <si>
    <t>рубли</t>
  </si>
  <si>
    <t>Итого</t>
  </si>
  <si>
    <t>Затраты ежемесячные</t>
  </si>
  <si>
    <t>Затраты первоначальные</t>
  </si>
  <si>
    <t>Налоги</t>
  </si>
  <si>
    <t>Обслуживание счета</t>
  </si>
  <si>
    <t>Тестеры</t>
  </si>
  <si>
    <t>ТН, коэф</t>
  </si>
  <si>
    <t>Маркетинг</t>
  </si>
  <si>
    <t>Общие затраты</t>
  </si>
  <si>
    <t>Ежемесячная прибыль, руб</t>
  </si>
  <si>
    <t>Окупаемость проекта, месяц</t>
  </si>
  <si>
    <t>канцтовары, кассовая лента</t>
  </si>
  <si>
    <t>Аренда,  4м.кв.</t>
  </si>
  <si>
    <t>Оборудование торговое</t>
  </si>
  <si>
    <t>Итого первоначальные затраты</t>
  </si>
  <si>
    <t>АТН - Общие Затраты, руб</t>
  </si>
  <si>
    <t>Факт2 месяц( август)</t>
  </si>
  <si>
    <t>Отгрузки в База 6 регион</t>
  </si>
  <si>
    <t>Расходы</t>
  </si>
  <si>
    <t>сумма</t>
  </si>
  <si>
    <t>Оборудование аванс</t>
  </si>
  <si>
    <t>Электрика</t>
  </si>
  <si>
    <t>чек</t>
  </si>
  <si>
    <t>канцтовары</t>
  </si>
  <si>
    <t>Стул</t>
  </si>
  <si>
    <t>оформление шариками</t>
  </si>
  <si>
    <t>Изготовление +Обклейка обрудования</t>
  </si>
  <si>
    <t>монтаж освещения</t>
  </si>
  <si>
    <t>Оборудование расчет</t>
  </si>
  <si>
    <t>чек на общую сумму</t>
  </si>
  <si>
    <t>ценник</t>
  </si>
  <si>
    <t>калькулятор</t>
  </si>
  <si>
    <t>бокс для денег, зеркало, влажные салфетки,розетка</t>
  </si>
  <si>
    <t>Конфты Рафаэлло для покупателей 3 упаковки</t>
  </si>
  <si>
    <t>лампа</t>
  </si>
  <si>
    <t>электрика</t>
  </si>
  <si>
    <t>клин для мытья окон</t>
  </si>
  <si>
    <t>лента кассовая</t>
  </si>
  <si>
    <t>столик для техники</t>
  </si>
  <si>
    <t>без чека</t>
  </si>
  <si>
    <t>аренда сентябрь</t>
  </si>
  <si>
    <t>платежка</t>
  </si>
  <si>
    <t>аренда август</t>
  </si>
  <si>
    <t>таргетинг в ленете Инстаграмм с 8 по 22.08.17</t>
  </si>
  <si>
    <t>таргетинг с 22.08.17 по 5.09.17</t>
  </si>
  <si>
    <t>ноут+мышь</t>
  </si>
  <si>
    <t>сканер +принтер чеков</t>
  </si>
  <si>
    <t>установка 1С</t>
  </si>
  <si>
    <t>статья расходов</t>
  </si>
  <si>
    <t>ТО(Ноут бук, сканер, принтер чеков, 1С)</t>
  </si>
  <si>
    <t>ТО</t>
  </si>
  <si>
    <t>маркетинг</t>
  </si>
  <si>
    <t>Канцтовары, влажные салфетки, средство для стекла, зеркало, калькулятор, ценники, бокс для хранения денег, кассовая лента, товарные чеки</t>
  </si>
  <si>
    <t>Дата</t>
  </si>
  <si>
    <t>доставка ТО Фаворит Экспресс</t>
  </si>
  <si>
    <t>Доставка</t>
  </si>
  <si>
    <t>салфетки влажные 3 упаковки</t>
  </si>
  <si>
    <t>доставка</t>
  </si>
  <si>
    <t>Онлайн модем УСК Оренбург</t>
  </si>
  <si>
    <t>интернет</t>
  </si>
  <si>
    <t>Интернет</t>
  </si>
  <si>
    <t>Ф.И.О.</t>
  </si>
  <si>
    <t>отработано дней</t>
  </si>
  <si>
    <t>Проезд</t>
  </si>
  <si>
    <t>Выручка</t>
  </si>
  <si>
    <t>Ходырева Кристина</t>
  </si>
  <si>
    <t>Наталья</t>
  </si>
  <si>
    <t>выход 1 день</t>
  </si>
  <si>
    <t>август</t>
  </si>
  <si>
    <t>факт 2 месяц( сентябрь)</t>
  </si>
  <si>
    <t>Вознаграждение Бухгалтер</t>
  </si>
  <si>
    <t>Налоги за продавцов</t>
  </si>
  <si>
    <t>сентябрь</t>
  </si>
  <si>
    <t>месяц</t>
  </si>
  <si>
    <t>План, руб</t>
  </si>
  <si>
    <t>Бюджет 5%, руб</t>
  </si>
  <si>
    <t>мероприятие</t>
  </si>
  <si>
    <t>Акция с подарками</t>
  </si>
  <si>
    <t>механика</t>
  </si>
  <si>
    <t>При покупке от 500 руб любого ассортимента, подарок. Например : Блеск для губ или бальзам для губ Фруктовый щербет, скраб для губ( возможно есть еще на остатках)</t>
  </si>
  <si>
    <t>Оповещение</t>
  </si>
  <si>
    <t>таргетинг Инстаграмм. Охват 28 000 за неделю</t>
  </si>
  <si>
    <t>Целевая Аудитория</t>
  </si>
  <si>
    <t>женщины Оренбурга, возраст от 18 до 35</t>
  </si>
  <si>
    <t>План</t>
  </si>
  <si>
    <t>Факт</t>
  </si>
  <si>
    <t>женщины Оренбурга, возраст от 18 до 36</t>
  </si>
  <si>
    <t>таргетинг Инстаграмм. Охват 13 385 за неделю</t>
  </si>
  <si>
    <t xml:space="preserve">При покупке от 500 руб любого ассортимента, подарок. Например : Блеск для губ, бальзам для губ Фруктовый щербет, Флеш тату </t>
  </si>
  <si>
    <t xml:space="preserve">Цель </t>
  </si>
  <si>
    <t>Увеличить среднюю вырручку в день.В августе средняя выручка 6238,81 руб.</t>
  </si>
  <si>
    <t>Средняя выручка 7166 руб</t>
  </si>
  <si>
    <t>Итог</t>
  </si>
  <si>
    <t xml:space="preserve"> Средняя выручка в день  выросла на  15%</t>
  </si>
  <si>
    <t>открытие счета Легкий старт</t>
  </si>
  <si>
    <t>Эквайринг, комиссия 3%</t>
  </si>
  <si>
    <t>октябрь</t>
  </si>
  <si>
    <t>День Торговой марки</t>
  </si>
  <si>
    <t>Скидка каждый понедельник 2.10.17 ТМ Арт Визаж 20%, 9.10.17 ТМ Эстрадэ 20%, 16.10.17 ТМ Ку2 и ВиаЛата 20%, 23.10.17 ТМ Рута 20%</t>
  </si>
  <si>
    <t>факт 2 месяц( октябрь)</t>
  </si>
  <si>
    <t>Скидка каждый понедельник 2.10.17 ТМ Арт Визаж 20%, 9.10.17 ТМ Эстрадэ 20%, 16.10.17 ТМ Рута 20%</t>
  </si>
  <si>
    <t>таргетинг Инстаграмм.</t>
  </si>
  <si>
    <t>Увеличить среднюю вырручку в день.В сентябре средняя выручка 7166руб.</t>
  </si>
  <si>
    <t>Средняя выручка 8536 руб</t>
  </si>
  <si>
    <t xml:space="preserve"> Средняя выручка в день увеличилась на 16%</t>
  </si>
  <si>
    <t>ЕНВД 3 квартал</t>
  </si>
  <si>
    <t>без.нал</t>
  </si>
  <si>
    <t>наличка</t>
  </si>
  <si>
    <t>Аренда</t>
  </si>
  <si>
    <t>чековая лента</t>
  </si>
  <si>
    <t>проведено</t>
  </si>
  <si>
    <t xml:space="preserve">Оплата 1 с </t>
  </si>
  <si>
    <t>ноябрь</t>
  </si>
  <si>
    <t>Мастер класс Визажиста</t>
  </si>
  <si>
    <t>Организуем место в ТЦ Гулливер для мастер класса визажиста. Работа на нашей косметики. 3 образа: повседневный, вечерний, креативный. Скидка на весь ассортимент в этот день 20%</t>
  </si>
  <si>
    <t>женщины Оренбурга, возраст от 18 до 37</t>
  </si>
  <si>
    <t>женщины Оренбурга, возраст от 18 до 38</t>
  </si>
  <si>
    <t>Организуем место в ТЦ Гулливер для мастер класса визажиста. Работа на нашей косметики. Подбор средств для покупателей, консультации Скидка на весь ассортимент в этот день 20%</t>
  </si>
  <si>
    <t>Увеличить среднюю вырручку в день.В октябре средняя выручка 8536 руб.</t>
  </si>
  <si>
    <t>Средняя выручка 10052,35 руб</t>
  </si>
  <si>
    <t xml:space="preserve"> Средняя выручка в день увеличилась на 15%</t>
  </si>
  <si>
    <t>Визажист</t>
  </si>
  <si>
    <t>18.11.17 и 25.11.17</t>
  </si>
  <si>
    <t>Таргетинг</t>
  </si>
  <si>
    <t>безнал</t>
  </si>
  <si>
    <t>В ленте Инстаграмм у Визажиста, на нашем аккаунте. И в сторис</t>
  </si>
  <si>
    <t>факт 2 месяц( ноябрь)</t>
  </si>
  <si>
    <t>факт 2 месяц( декабрь)</t>
  </si>
  <si>
    <t>мешки для мусора</t>
  </si>
  <si>
    <t>чековая лента, скотч</t>
  </si>
  <si>
    <t>влажные салфетки</t>
  </si>
  <si>
    <t>новогодний декор</t>
  </si>
  <si>
    <t>Аренда декабрь</t>
  </si>
  <si>
    <t>Таргетинг с 7.12. по 10.12</t>
  </si>
  <si>
    <t>Таргетинг с 12.12 по 15.12</t>
  </si>
  <si>
    <t>декабрь</t>
  </si>
  <si>
    <t>налои на продавцов</t>
  </si>
  <si>
    <t>декабрь Гулливер</t>
  </si>
  <si>
    <t>Бюджет 6%, руб</t>
  </si>
  <si>
    <t>Таргетинг, 2 недели</t>
  </si>
  <si>
    <t>Печать макета А4, 2 штуки</t>
  </si>
  <si>
    <t>Украшение к Новому году</t>
  </si>
  <si>
    <t>1. Новогоднее оформление острова                                    2. Акция с подарками при покупке от 600 руб                                                                                    3. Фирменные коробочки       ( пустые).</t>
  </si>
  <si>
    <t xml:space="preserve">1.Оформление острова новогодним декором.( еловые герлянды  украшены шарами и бантами по верху)                                2.При покупке от 600 руб. Покупатель получает подарок                                                         3.Предоставляем покупателю возможность собрать подарок к Новому году своими руками и оформляем в фирменную коробочку( коробочку пробиваем по себестоимости)                                                                   </t>
  </si>
  <si>
    <t>даты проведения</t>
  </si>
  <si>
    <t xml:space="preserve">                  Акция с подарками весь месяц</t>
  </si>
  <si>
    <t>Цель</t>
  </si>
  <si>
    <t>Увеличить охват ЦА, Привлечь внимание к нашим магазинчикам, Увеличить среднюю выручку в день до 9000</t>
  </si>
  <si>
    <t>Подарки Продавцам на Новый год. Набор косметики на 1000 руб.( в ценах РРЦ)</t>
  </si>
  <si>
    <t xml:space="preserve">1. Новогоднее оформление острова                                    2. Акция с подарками при покупке от 600 руб                                                                                    </t>
  </si>
  <si>
    <t xml:space="preserve">1.Оформление острова новогодним декором.( еловые герлянды  украшены шарами и бантами по верху)                                                                             2.При покупке от 600 руб. Покупатель получает подарок                                                                                                                   </t>
  </si>
  <si>
    <t>Охват 34071</t>
  </si>
  <si>
    <t>женщины Оренбурга, возраст от 18 до 39</t>
  </si>
  <si>
    <t>Средняя выручка 11987 руб</t>
  </si>
  <si>
    <t>Средняя выручка увеличилась на 19% к показателям ноября</t>
  </si>
  <si>
    <t>подарки для продавцов</t>
  </si>
  <si>
    <t>списание товара</t>
  </si>
  <si>
    <t>Оплата за электронный документооборот</t>
  </si>
  <si>
    <t>электронный документооборот</t>
  </si>
  <si>
    <t>прочие расходы</t>
  </si>
  <si>
    <t>итого</t>
  </si>
  <si>
    <t>ЗП продавец 1</t>
  </si>
  <si>
    <t>ЗП Продавец 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</si>
</sst>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[$-FC19]d\ mmmm\ yyyy\ &quot;г.&quot;"/>
    <numFmt numFmtId="167" formatCode="mmm/yyyy"/>
    <numFmt numFmtId="168" formatCode="0.0%"/>
    <numFmt numFmtId="169" formatCode="0.000000000"/>
    <numFmt numFmtId="170" formatCode="0.0000000"/>
    <numFmt numFmtId="171" formatCode="0.00000000"/>
    <numFmt numFmtId="172" formatCode="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00"/>
    <numFmt numFmtId="179" formatCode="_-* #,##0.0\ _₽_-;\-* #,##0.0\ _₽_-;_-* &quot;-&quot;??\ _₽_-;_-@_-"/>
    <numFmt numFmtId="180" formatCode="_-* #,##0\ _₽_-;\-* #,##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2" xfId="0" applyBorder="1" applyAlignment="1">
      <alignment horizontal="left" vertical="distributed" wrapText="1"/>
    </xf>
    <xf numFmtId="0" fontId="0" fillId="0" borderId="13" xfId="0" applyFill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3" fontId="22" fillId="34" borderId="16" xfId="0" applyNumberFormat="1" applyFont="1" applyFill="1" applyBorder="1" applyAlignment="1">
      <alignment horizontal="center"/>
    </xf>
    <xf numFmtId="0" fontId="22" fillId="35" borderId="10" xfId="0" applyFont="1" applyFill="1" applyBorder="1" applyAlignment="1">
      <alignment vertical="top"/>
    </xf>
    <xf numFmtId="0" fontId="40" fillId="0" borderId="17" xfId="0" applyFont="1" applyBorder="1" applyAlignment="1">
      <alignment/>
    </xf>
    <xf numFmtId="1" fontId="40" fillId="0" borderId="18" xfId="0" applyNumberFormat="1" applyFont="1" applyFill="1" applyBorder="1" applyAlignment="1">
      <alignment/>
    </xf>
    <xf numFmtId="3" fontId="22" fillId="0" borderId="1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65" fontId="0" fillId="0" borderId="13" xfId="0" applyNumberFormat="1" applyFill="1" applyBorder="1" applyAlignment="1">
      <alignment/>
    </xf>
    <xf numFmtId="0" fontId="31" fillId="33" borderId="12" xfId="0" applyFont="1" applyFill="1" applyBorder="1" applyAlignment="1">
      <alignment/>
    </xf>
    <xf numFmtId="3" fontId="0" fillId="33" borderId="13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3" fontId="0" fillId="0" borderId="20" xfId="0" applyNumberFormat="1" applyFill="1" applyBorder="1" applyAlignment="1">
      <alignment horizontal="center"/>
    </xf>
    <xf numFmtId="3" fontId="22" fillId="36" borderId="15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1" fillId="33" borderId="24" xfId="0" applyFont="1" applyFill="1" applyBorder="1" applyAlignment="1">
      <alignment/>
    </xf>
    <xf numFmtId="0" fontId="0" fillId="0" borderId="25" xfId="0" applyBorder="1" applyAlignment="1">
      <alignment/>
    </xf>
    <xf numFmtId="0" fontId="31" fillId="34" borderId="17" xfId="0" applyFont="1" applyFill="1" applyBorder="1" applyAlignment="1">
      <alignment/>
    </xf>
    <xf numFmtId="0" fontId="31" fillId="33" borderId="21" xfId="0" applyFont="1" applyFill="1" applyBorder="1" applyAlignment="1">
      <alignment/>
    </xf>
    <xf numFmtId="0" fontId="0" fillId="0" borderId="26" xfId="0" applyBorder="1" applyAlignment="1">
      <alignment horizontal="left" vertical="distributed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34" borderId="28" xfId="53" applyFont="1" applyFill="1" applyBorder="1" applyAlignment="1">
      <alignment vertical="top" wrapText="1"/>
      <protection/>
    </xf>
    <xf numFmtId="0" fontId="2" fillId="36" borderId="25" xfId="53" applyFont="1" applyFill="1" applyBorder="1" applyAlignment="1">
      <alignment vertical="top" wrapText="1"/>
      <protection/>
    </xf>
    <xf numFmtId="0" fontId="22" fillId="35" borderId="21" xfId="0" applyFont="1" applyFill="1" applyBorder="1" applyAlignment="1">
      <alignment vertical="top"/>
    </xf>
    <xf numFmtId="0" fontId="22" fillId="0" borderId="22" xfId="0" applyFont="1" applyFill="1" applyBorder="1" applyAlignment="1">
      <alignment vertical="top"/>
    </xf>
    <xf numFmtId="165" fontId="31" fillId="0" borderId="29" xfId="60" applyFont="1" applyFill="1" applyBorder="1" applyAlignment="1">
      <alignment horizontal="center"/>
    </xf>
    <xf numFmtId="3" fontId="0" fillId="33" borderId="30" xfId="0" applyNumberFormat="1" applyFill="1" applyBorder="1" applyAlignment="1">
      <alignment horizontal="center"/>
    </xf>
    <xf numFmtId="0" fontId="0" fillId="33" borderId="31" xfId="0" applyFill="1" applyBorder="1" applyAlignment="1">
      <alignment/>
    </xf>
    <xf numFmtId="165" fontId="0" fillId="34" borderId="32" xfId="60" applyFont="1" applyFill="1" applyBorder="1" applyAlignment="1">
      <alignment/>
    </xf>
    <xf numFmtId="0" fontId="0" fillId="34" borderId="30" xfId="0" applyFill="1" applyBorder="1" applyAlignment="1">
      <alignment/>
    </xf>
    <xf numFmtId="3" fontId="0" fillId="34" borderId="30" xfId="0" applyNumberFormat="1" applyFill="1" applyBorder="1" applyAlignment="1">
      <alignment horizontal="center"/>
    </xf>
    <xf numFmtId="165" fontId="0" fillId="34" borderId="30" xfId="0" applyNumberFormat="1" applyFill="1" applyBorder="1" applyAlignment="1">
      <alignment/>
    </xf>
    <xf numFmtId="3" fontId="0" fillId="34" borderId="30" xfId="0" applyNumberFormat="1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0" xfId="0" applyFill="1" applyBorder="1" applyAlignment="1">
      <alignment/>
    </xf>
    <xf numFmtId="3" fontId="0" fillId="34" borderId="0" xfId="0" applyNumberFormat="1" applyFill="1" applyBorder="1" applyAlignment="1">
      <alignment horizontal="center"/>
    </xf>
    <xf numFmtId="165" fontId="0" fillId="34" borderId="24" xfId="0" applyNumberFormat="1" applyFill="1" applyBorder="1" applyAlignment="1">
      <alignment/>
    </xf>
    <xf numFmtId="3" fontId="0" fillId="34" borderId="34" xfId="0" applyNumberFormat="1" applyFill="1" applyBorder="1" applyAlignment="1">
      <alignment horizontal="center"/>
    </xf>
    <xf numFmtId="3" fontId="22" fillId="36" borderId="25" xfId="0" applyNumberFormat="1" applyFont="1" applyFill="1" applyBorder="1" applyAlignment="1">
      <alignment horizontal="center"/>
    </xf>
    <xf numFmtId="3" fontId="22" fillId="34" borderId="35" xfId="0" applyNumberFormat="1" applyFont="1" applyFill="1" applyBorder="1" applyAlignment="1">
      <alignment horizontal="center"/>
    </xf>
    <xf numFmtId="165" fontId="31" fillId="34" borderId="36" xfId="60" applyFont="1" applyFill="1" applyBorder="1" applyAlignment="1">
      <alignment horizontal="center"/>
    </xf>
    <xf numFmtId="1" fontId="40" fillId="34" borderId="37" xfId="0" applyNumberFormat="1" applyFont="1" applyFill="1" applyBorder="1" applyAlignment="1">
      <alignment/>
    </xf>
    <xf numFmtId="17" fontId="0" fillId="34" borderId="38" xfId="0" applyNumberFormat="1" applyFill="1" applyBorder="1" applyAlignment="1">
      <alignment horizontal="center"/>
    </xf>
    <xf numFmtId="3" fontId="0" fillId="34" borderId="39" xfId="0" applyNumberFormat="1" applyFill="1" applyBorder="1" applyAlignment="1">
      <alignment horizontal="center"/>
    </xf>
    <xf numFmtId="0" fontId="0" fillId="0" borderId="40" xfId="0" applyBorder="1" applyAlignment="1">
      <alignment/>
    </xf>
    <xf numFmtId="0" fontId="31" fillId="33" borderId="40" xfId="0" applyFont="1" applyFill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31" fillId="33" borderId="43" xfId="0" applyFont="1" applyFill="1" applyBorder="1" applyAlignment="1">
      <alignment/>
    </xf>
    <xf numFmtId="0" fontId="0" fillId="0" borderId="40" xfId="0" applyBorder="1" applyAlignment="1">
      <alignment horizontal="left" vertical="distributed" wrapText="1"/>
    </xf>
    <xf numFmtId="0" fontId="2" fillId="36" borderId="41" xfId="53" applyFont="1" applyFill="1" applyBorder="1" applyAlignment="1">
      <alignment vertical="top" wrapText="1"/>
      <protection/>
    </xf>
    <xf numFmtId="0" fontId="22" fillId="35" borderId="43" xfId="0" applyFont="1" applyFill="1" applyBorder="1" applyAlignment="1">
      <alignment vertical="top"/>
    </xf>
    <xf numFmtId="165" fontId="31" fillId="0" borderId="44" xfId="60" applyFont="1" applyFill="1" applyBorder="1" applyAlignment="1">
      <alignment horizontal="center"/>
    </xf>
    <xf numFmtId="0" fontId="40" fillId="0" borderId="37" xfId="0" applyFont="1" applyBorder="1" applyAlignment="1">
      <alignment/>
    </xf>
    <xf numFmtId="3" fontId="22" fillId="34" borderId="39" xfId="0" applyNumberFormat="1" applyFont="1" applyFill="1" applyBorder="1" applyAlignment="1">
      <alignment horizontal="center"/>
    </xf>
    <xf numFmtId="3" fontId="22" fillId="36" borderId="39" xfId="0" applyNumberFormat="1" applyFont="1" applyFill="1" applyBorder="1" applyAlignment="1">
      <alignment horizontal="center"/>
    </xf>
    <xf numFmtId="165" fontId="31" fillId="34" borderId="39" xfId="60" applyFont="1" applyFill="1" applyBorder="1" applyAlignment="1">
      <alignment horizontal="center"/>
    </xf>
    <xf numFmtId="1" fontId="40" fillId="34" borderId="45" xfId="0" applyNumberFormat="1" applyFont="1" applyFill="1" applyBorder="1" applyAlignment="1">
      <alignment/>
    </xf>
    <xf numFmtId="17" fontId="0" fillId="34" borderId="17" xfId="0" applyNumberFormat="1" applyFill="1" applyBorder="1" applyAlignment="1">
      <alignment horizontal="center"/>
    </xf>
    <xf numFmtId="165" fontId="0" fillId="0" borderId="0" xfId="0" applyNumberFormat="1" applyFill="1" applyAlignment="1">
      <alignment/>
    </xf>
    <xf numFmtId="165" fontId="0" fillId="0" borderId="0" xfId="60" applyFont="1" applyFill="1" applyAlignment="1">
      <alignment/>
    </xf>
    <xf numFmtId="0" fontId="0" fillId="0" borderId="46" xfId="0" applyBorder="1" applyAlignment="1">
      <alignment/>
    </xf>
    <xf numFmtId="0" fontId="0" fillId="0" borderId="46" xfId="0" applyBorder="1" applyAlignment="1">
      <alignment wrapText="1"/>
    </xf>
    <xf numFmtId="14" fontId="0" fillId="0" borderId="0" xfId="0" applyNumberFormat="1" applyAlignment="1">
      <alignment/>
    </xf>
    <xf numFmtId="0" fontId="38" fillId="0" borderId="46" xfId="0" applyFont="1" applyBorder="1" applyAlignment="1">
      <alignment/>
    </xf>
    <xf numFmtId="0" fontId="0" fillId="0" borderId="26" xfId="0" applyBorder="1" applyAlignment="1">
      <alignment wrapText="1"/>
    </xf>
    <xf numFmtId="0" fontId="0" fillId="0" borderId="46" xfId="0" applyFill="1" applyBorder="1" applyAlignment="1">
      <alignment/>
    </xf>
    <xf numFmtId="0" fontId="38" fillId="0" borderId="46" xfId="0" applyFont="1" applyFill="1" applyBorder="1" applyAlignment="1">
      <alignment/>
    </xf>
    <xf numFmtId="1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38" fillId="0" borderId="48" xfId="0" applyFont="1" applyBorder="1" applyAlignment="1">
      <alignment/>
    </xf>
    <xf numFmtId="0" fontId="0" fillId="0" borderId="29" xfId="0" applyBorder="1" applyAlignment="1">
      <alignment/>
    </xf>
    <xf numFmtId="14" fontId="0" fillId="0" borderId="49" xfId="0" applyNumberFormat="1" applyBorder="1" applyAlignment="1">
      <alignment/>
    </xf>
    <xf numFmtId="0" fontId="0" fillId="0" borderId="50" xfId="0" applyBorder="1" applyAlignment="1">
      <alignment/>
    </xf>
    <xf numFmtId="0" fontId="38" fillId="0" borderId="50" xfId="0" applyFont="1" applyBorder="1" applyAlignment="1">
      <alignment/>
    </xf>
    <xf numFmtId="0" fontId="0" fillId="0" borderId="51" xfId="0" applyBorder="1" applyAlignment="1">
      <alignment/>
    </xf>
    <xf numFmtId="0" fontId="31" fillId="33" borderId="52" xfId="0" applyFont="1" applyFill="1" applyBorder="1" applyAlignment="1">
      <alignment/>
    </xf>
    <xf numFmtId="0" fontId="31" fillId="33" borderId="53" xfId="0" applyFont="1" applyFill="1" applyBorder="1" applyAlignment="1">
      <alignment/>
    </xf>
    <xf numFmtId="0" fontId="31" fillId="33" borderId="54" xfId="0" applyFont="1" applyFill="1" applyBorder="1" applyAlignment="1">
      <alignment/>
    </xf>
    <xf numFmtId="165" fontId="31" fillId="0" borderId="0" xfId="60" applyFont="1" applyAlignment="1">
      <alignment/>
    </xf>
    <xf numFmtId="0" fontId="0" fillId="0" borderId="0" xfId="0" applyFill="1" applyBorder="1" applyAlignment="1">
      <alignment/>
    </xf>
    <xf numFmtId="0" fontId="0" fillId="0" borderId="27" xfId="0" applyBorder="1" applyAlignment="1">
      <alignment wrapText="1"/>
    </xf>
    <xf numFmtId="0" fontId="31" fillId="33" borderId="46" xfId="0" applyFont="1" applyFill="1" applyBorder="1" applyAlignment="1">
      <alignment/>
    </xf>
    <xf numFmtId="9" fontId="31" fillId="33" borderId="46" xfId="57" applyFont="1" applyFill="1" applyBorder="1" applyAlignment="1">
      <alignment/>
    </xf>
    <xf numFmtId="1" fontId="0" fillId="0" borderId="46" xfId="0" applyNumberFormat="1" applyBorder="1" applyAlignment="1">
      <alignment/>
    </xf>
    <xf numFmtId="1" fontId="0" fillId="0" borderId="0" xfId="0" applyNumberFormat="1" applyAlignment="1">
      <alignment/>
    </xf>
    <xf numFmtId="180" fontId="0" fillId="34" borderId="55" xfId="60" applyNumberFormat="1" applyFont="1" applyFill="1" applyBorder="1" applyAlignment="1">
      <alignment/>
    </xf>
    <xf numFmtId="180" fontId="0" fillId="34" borderId="39" xfId="60" applyNumberFormat="1" applyFont="1" applyFill="1" applyBorder="1" applyAlignment="1">
      <alignment/>
    </xf>
    <xf numFmtId="180" fontId="0" fillId="34" borderId="39" xfId="60" applyNumberFormat="1" applyFont="1" applyFill="1" applyBorder="1" applyAlignment="1">
      <alignment horizontal="center"/>
    </xf>
    <xf numFmtId="180" fontId="0" fillId="33" borderId="39" xfId="60" applyNumberFormat="1" applyFont="1" applyFill="1" applyBorder="1" applyAlignment="1">
      <alignment horizontal="center"/>
    </xf>
    <xf numFmtId="180" fontId="0" fillId="33" borderId="39" xfId="60" applyNumberFormat="1" applyFont="1" applyFill="1" applyBorder="1" applyAlignment="1">
      <alignment/>
    </xf>
    <xf numFmtId="179" fontId="0" fillId="34" borderId="39" xfId="60" applyNumberFormat="1" applyFont="1" applyFill="1" applyBorder="1" applyAlignment="1">
      <alignment/>
    </xf>
    <xf numFmtId="1" fontId="0" fillId="0" borderId="13" xfId="0" applyNumberFormat="1" applyFill="1" applyBorder="1" applyAlignment="1">
      <alignment/>
    </xf>
    <xf numFmtId="17" fontId="0" fillId="34" borderId="56" xfId="0" applyNumberFormat="1" applyFill="1" applyBorder="1" applyAlignment="1">
      <alignment horizontal="center"/>
    </xf>
    <xf numFmtId="17" fontId="0" fillId="34" borderId="29" xfId="0" applyNumberFormat="1" applyFill="1" applyBorder="1" applyAlignment="1">
      <alignment horizontal="center"/>
    </xf>
    <xf numFmtId="165" fontId="0" fillId="34" borderId="57" xfId="0" applyNumberFormat="1" applyFill="1" applyBorder="1" applyAlignment="1">
      <alignment/>
    </xf>
    <xf numFmtId="165" fontId="0" fillId="34" borderId="51" xfId="60" applyFont="1" applyFill="1" applyBorder="1" applyAlignment="1">
      <alignment/>
    </xf>
    <xf numFmtId="0" fontId="0" fillId="34" borderId="40" xfId="0" applyFill="1" applyBorder="1" applyAlignment="1">
      <alignment/>
    </xf>
    <xf numFmtId="165" fontId="0" fillId="34" borderId="13" xfId="0" applyNumberFormat="1" applyFill="1" applyBorder="1" applyAlignment="1">
      <alignment/>
    </xf>
    <xf numFmtId="177" fontId="0" fillId="34" borderId="13" xfId="0" applyNumberFormat="1" applyFill="1" applyBorder="1" applyAlignment="1">
      <alignment/>
    </xf>
    <xf numFmtId="3" fontId="0" fillId="34" borderId="13" xfId="0" applyNumberFormat="1" applyFill="1" applyBorder="1" applyAlignment="1">
      <alignment horizontal="center"/>
    </xf>
    <xf numFmtId="0" fontId="0" fillId="33" borderId="46" xfId="0" applyFill="1" applyBorder="1" applyAlignment="1">
      <alignment/>
    </xf>
    <xf numFmtId="165" fontId="0" fillId="0" borderId="46" xfId="60" applyFont="1" applyBorder="1" applyAlignment="1">
      <alignment/>
    </xf>
    <xf numFmtId="165" fontId="0" fillId="0" borderId="46" xfId="0" applyNumberFormat="1" applyBorder="1" applyAlignment="1">
      <alignment/>
    </xf>
    <xf numFmtId="9" fontId="0" fillId="0" borderId="0" xfId="57" applyFont="1" applyAlignment="1">
      <alignment/>
    </xf>
    <xf numFmtId="0" fontId="0" fillId="0" borderId="46" xfId="0" applyFill="1" applyBorder="1" applyAlignment="1">
      <alignment wrapText="1"/>
    </xf>
    <xf numFmtId="0" fontId="0" fillId="33" borderId="50" xfId="0" applyFill="1" applyBorder="1" applyAlignment="1">
      <alignment/>
    </xf>
    <xf numFmtId="0" fontId="31" fillId="0" borderId="46" xfId="0" applyFont="1" applyBorder="1" applyAlignment="1">
      <alignment/>
    </xf>
    <xf numFmtId="0" fontId="31" fillId="34" borderId="46" xfId="0" applyFont="1" applyFill="1" applyBorder="1" applyAlignment="1">
      <alignment/>
    </xf>
    <xf numFmtId="0" fontId="0" fillId="34" borderId="46" xfId="0" applyFill="1" applyBorder="1" applyAlignment="1">
      <alignment wrapText="1"/>
    </xf>
    <xf numFmtId="0" fontId="31" fillId="34" borderId="46" xfId="0" applyFont="1" applyFill="1" applyBorder="1" applyAlignment="1">
      <alignment wrapText="1"/>
    </xf>
    <xf numFmtId="0" fontId="0" fillId="34" borderId="46" xfId="0" applyFill="1" applyBorder="1" applyAlignment="1">
      <alignment/>
    </xf>
    <xf numFmtId="165" fontId="0" fillId="34" borderId="46" xfId="60" applyFont="1" applyFill="1" applyBorder="1" applyAlignment="1">
      <alignment/>
    </xf>
    <xf numFmtId="14" fontId="0" fillId="0" borderId="0" xfId="0" applyNumberFormat="1" applyBorder="1" applyAlignment="1">
      <alignment/>
    </xf>
    <xf numFmtId="0" fontId="38" fillId="0" borderId="0" xfId="0" applyFont="1" applyBorder="1" applyAlignment="1">
      <alignment/>
    </xf>
    <xf numFmtId="3" fontId="0" fillId="0" borderId="0" xfId="0" applyNumberFormat="1" applyFill="1" applyAlignment="1">
      <alignment/>
    </xf>
    <xf numFmtId="165" fontId="0" fillId="0" borderId="46" xfId="60" applyFont="1" applyBorder="1" applyAlignment="1">
      <alignment/>
    </xf>
    <xf numFmtId="0" fontId="31" fillId="33" borderId="0" xfId="0" applyFont="1" applyFill="1" applyBorder="1" applyAlignment="1">
      <alignment/>
    </xf>
    <xf numFmtId="165" fontId="0" fillId="0" borderId="0" xfId="0" applyNumberFormat="1" applyAlignment="1">
      <alignment/>
    </xf>
    <xf numFmtId="9" fontId="0" fillId="0" borderId="0" xfId="57" applyFont="1" applyAlignment="1">
      <alignment/>
    </xf>
    <xf numFmtId="0" fontId="31" fillId="0" borderId="58" xfId="0" applyFont="1" applyFill="1" applyBorder="1" applyAlignment="1">
      <alignment wrapText="1"/>
    </xf>
    <xf numFmtId="0" fontId="38" fillId="0" borderId="0" xfId="0" applyFont="1" applyFill="1" applyBorder="1" applyAlignment="1">
      <alignment/>
    </xf>
    <xf numFmtId="14" fontId="0" fillId="0" borderId="46" xfId="0" applyNumberFormat="1" applyBorder="1" applyAlignment="1">
      <alignment/>
    </xf>
    <xf numFmtId="0" fontId="0" fillId="0" borderId="58" xfId="0" applyFill="1" applyBorder="1" applyAlignment="1">
      <alignment/>
    </xf>
    <xf numFmtId="17" fontId="0" fillId="34" borderId="47" xfId="0" applyNumberFormat="1" applyFill="1" applyBorder="1" applyAlignment="1">
      <alignment horizontal="center"/>
    </xf>
    <xf numFmtId="0" fontId="0" fillId="34" borderId="49" xfId="0" applyFill="1" applyBorder="1" applyAlignment="1">
      <alignment/>
    </xf>
    <xf numFmtId="0" fontId="0" fillId="34" borderId="12" xfId="0" applyFill="1" applyBorder="1" applyAlignment="1">
      <alignment/>
    </xf>
    <xf numFmtId="165" fontId="0" fillId="0" borderId="46" xfId="60" applyFont="1" applyBorder="1" applyAlignment="1">
      <alignment/>
    </xf>
    <xf numFmtId="9" fontId="0" fillId="0" borderId="0" xfId="57" applyFont="1" applyAlignment="1">
      <alignment/>
    </xf>
    <xf numFmtId="177" fontId="0" fillId="34" borderId="30" xfId="0" applyNumberFormat="1" applyFill="1" applyBorder="1" applyAlignment="1">
      <alignment/>
    </xf>
    <xf numFmtId="165" fontId="0" fillId="0" borderId="30" xfId="0" applyNumberFormat="1" applyFill="1" applyBorder="1" applyAlignment="1">
      <alignment/>
    </xf>
    <xf numFmtId="0" fontId="0" fillId="0" borderId="30" xfId="0" applyFill="1" applyBorder="1" applyAlignment="1">
      <alignment/>
    </xf>
    <xf numFmtId="3" fontId="0" fillId="0" borderId="30" xfId="0" applyNumberFormat="1" applyFill="1" applyBorder="1" applyAlignment="1">
      <alignment/>
    </xf>
    <xf numFmtId="0" fontId="0" fillId="0" borderId="33" xfId="0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1" fontId="40" fillId="0" borderId="37" xfId="0" applyNumberFormat="1" applyFont="1" applyFill="1" applyBorder="1" applyAlignment="1">
      <alignment/>
    </xf>
    <xf numFmtId="3" fontId="38" fillId="0" borderId="46" xfId="0" applyNumberFormat="1" applyFont="1" applyFill="1" applyBorder="1" applyAlignment="1">
      <alignment/>
    </xf>
    <xf numFmtId="1" fontId="0" fillId="0" borderId="30" xfId="0" applyNumberFormat="1" applyFill="1" applyBorder="1" applyAlignment="1">
      <alignment/>
    </xf>
    <xf numFmtId="165" fontId="0" fillId="0" borderId="33" xfId="0" applyNumberFormat="1" applyFill="1" applyBorder="1" applyAlignment="1">
      <alignment/>
    </xf>
    <xf numFmtId="3" fontId="40" fillId="0" borderId="11" xfId="0" applyNumberFormat="1" applyFont="1" applyFill="1" applyBorder="1" applyAlignment="1">
      <alignment horizontal="center"/>
    </xf>
    <xf numFmtId="165" fontId="0" fillId="0" borderId="46" xfId="60" applyFont="1" applyBorder="1" applyAlignment="1">
      <alignment/>
    </xf>
    <xf numFmtId="0" fontId="0" fillId="33" borderId="46" xfId="0" applyFill="1" applyBorder="1" applyAlignment="1">
      <alignment wrapText="1"/>
    </xf>
    <xf numFmtId="0" fontId="0" fillId="0" borderId="46" xfId="0" applyBorder="1" applyAlignment="1">
      <alignment vertical="top" wrapText="1"/>
    </xf>
    <xf numFmtId="0" fontId="0" fillId="0" borderId="59" xfId="0" applyFill="1" applyBorder="1" applyAlignment="1">
      <alignment wrapText="1"/>
    </xf>
    <xf numFmtId="9" fontId="0" fillId="0" borderId="0" xfId="57" applyFont="1" applyAlignment="1">
      <alignment/>
    </xf>
    <xf numFmtId="0" fontId="31" fillId="0" borderId="59" xfId="0" applyFont="1" applyFill="1" applyBorder="1" applyAlignment="1">
      <alignment wrapText="1"/>
    </xf>
    <xf numFmtId="0" fontId="31" fillId="0" borderId="0" xfId="0" applyFont="1" applyAlignment="1">
      <alignment/>
    </xf>
    <xf numFmtId="0" fontId="31" fillId="33" borderId="60" xfId="0" applyFont="1" applyFill="1" applyBorder="1" applyAlignment="1">
      <alignment/>
    </xf>
    <xf numFmtId="0" fontId="31" fillId="33" borderId="61" xfId="0" applyFont="1" applyFill="1" applyBorder="1" applyAlignment="1">
      <alignment/>
    </xf>
    <xf numFmtId="0" fontId="31" fillId="33" borderId="16" xfId="0" applyFont="1" applyFill="1" applyBorder="1" applyAlignment="1">
      <alignment/>
    </xf>
    <xf numFmtId="0" fontId="38" fillId="0" borderId="58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60" xfId="0" applyFill="1" applyBorder="1" applyAlignment="1">
      <alignment horizontal="center"/>
    </xf>
    <xf numFmtId="0" fontId="0" fillId="34" borderId="16" xfId="0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3" sqref="A13"/>
    </sheetView>
  </sheetViews>
  <sheetFormatPr defaultColWidth="9.140625" defaultRowHeight="14.25" customHeight="1"/>
  <cols>
    <col min="1" max="1" width="51.140625" style="0" customWidth="1"/>
    <col min="2" max="2" width="16.140625" style="0" customWidth="1"/>
    <col min="3" max="3" width="13.7109375" style="1" customWidth="1"/>
    <col min="4" max="4" width="11.00390625" style="1" customWidth="1"/>
    <col min="5" max="7" width="14.140625" style="1" customWidth="1"/>
    <col min="8" max="8" width="9.8515625" style="1" customWidth="1"/>
    <col min="9" max="11" width="13.57421875" style="0" customWidth="1"/>
    <col min="12" max="14" width="13.8515625" style="0" customWidth="1"/>
  </cols>
  <sheetData>
    <row r="1" spans="3:7" ht="14.25" customHeight="1">
      <c r="C1" s="72"/>
      <c r="E1" s="72"/>
      <c r="F1" s="130"/>
      <c r="G1" s="72"/>
    </row>
    <row r="2" ht="14.25" customHeight="1" thickBot="1">
      <c r="D2" s="72"/>
    </row>
    <row r="3" spans="1:11" ht="14.25" customHeight="1" thickBot="1">
      <c r="A3" s="23"/>
      <c r="B3" s="168" t="s">
        <v>21</v>
      </c>
      <c r="C3" s="169"/>
      <c r="D3" s="166" t="s">
        <v>74</v>
      </c>
      <c r="E3" s="167"/>
      <c r="F3" s="166" t="s">
        <v>104</v>
      </c>
      <c r="G3" s="167"/>
      <c r="H3" s="166" t="s">
        <v>131</v>
      </c>
      <c r="I3" s="167"/>
      <c r="J3" s="166" t="s">
        <v>132</v>
      </c>
      <c r="K3" s="167"/>
    </row>
    <row r="4" spans="1:11" ht="14.25" customHeight="1" thickBot="1">
      <c r="A4" s="24"/>
      <c r="B4" s="71"/>
      <c r="C4" s="55"/>
      <c r="D4" s="108" t="s">
        <v>3</v>
      </c>
      <c r="E4" s="109" t="s">
        <v>4</v>
      </c>
      <c r="F4" s="139" t="s">
        <v>3</v>
      </c>
      <c r="G4" s="109" t="s">
        <v>4</v>
      </c>
      <c r="H4" s="139" t="s">
        <v>3</v>
      </c>
      <c r="I4" s="109" t="s">
        <v>4</v>
      </c>
      <c r="J4" s="139" t="s">
        <v>3</v>
      </c>
      <c r="K4" s="109" t="s">
        <v>4</v>
      </c>
    </row>
    <row r="5" spans="1:11" ht="14.25" customHeight="1">
      <c r="A5" s="25" t="s">
        <v>1</v>
      </c>
      <c r="B5" s="41">
        <v>870</v>
      </c>
      <c r="C5" s="101">
        <v>130457.8</v>
      </c>
      <c r="D5" s="110">
        <v>1352</v>
      </c>
      <c r="E5" s="111">
        <v>215011.5</v>
      </c>
      <c r="F5" s="140">
        <v>1620</v>
      </c>
      <c r="G5" s="111">
        <v>264617.9</v>
      </c>
      <c r="H5" s="140"/>
      <c r="I5" s="111">
        <v>301570.4</v>
      </c>
      <c r="J5" s="41">
        <v>2275</v>
      </c>
      <c r="K5" s="41">
        <v>371608.6</v>
      </c>
    </row>
    <row r="6" spans="1:11" ht="14.25" customHeight="1">
      <c r="A6" s="26" t="s">
        <v>22</v>
      </c>
      <c r="B6" s="49"/>
      <c r="C6" s="102">
        <v>61765.58</v>
      </c>
      <c r="D6" s="112"/>
      <c r="E6" s="113">
        <v>100747.68</v>
      </c>
      <c r="F6" s="141"/>
      <c r="G6" s="113">
        <v>127278.99</v>
      </c>
      <c r="H6" s="141"/>
      <c r="I6" s="113">
        <v>149695.95</v>
      </c>
      <c r="J6" s="44"/>
      <c r="K6" s="44">
        <f>K5/K7</f>
        <v>176956.47619047618</v>
      </c>
    </row>
    <row r="7" spans="1:11" ht="14.25" customHeight="1">
      <c r="A7" s="26" t="s">
        <v>11</v>
      </c>
      <c r="B7" s="42"/>
      <c r="C7" s="106">
        <f>C5/C6</f>
        <v>2.112144012895208</v>
      </c>
      <c r="D7" s="112"/>
      <c r="E7" s="114">
        <f>E5/E6</f>
        <v>2.1341583250353757</v>
      </c>
      <c r="F7" s="141"/>
      <c r="G7" s="114">
        <f>G5/G6</f>
        <v>2.0790383393205745</v>
      </c>
      <c r="H7" s="141"/>
      <c r="I7" s="114">
        <f>I5/I6</f>
        <v>2.0145528319236425</v>
      </c>
      <c r="J7" s="144"/>
      <c r="K7" s="144">
        <v>2.1</v>
      </c>
    </row>
    <row r="8" spans="1:11" ht="14.25" customHeight="1">
      <c r="A8" s="26" t="s">
        <v>0</v>
      </c>
      <c r="B8" s="43"/>
      <c r="C8" s="103">
        <f>C5-C6</f>
        <v>68692.22</v>
      </c>
      <c r="D8" s="112"/>
      <c r="E8" s="115">
        <f>E5-E6</f>
        <v>114263.82</v>
      </c>
      <c r="F8" s="141"/>
      <c r="G8" s="115">
        <f>G5-G6</f>
        <v>137338.91000000003</v>
      </c>
      <c r="H8" s="141"/>
      <c r="I8" s="115">
        <f>I5-I6</f>
        <v>151874.45</v>
      </c>
      <c r="J8" s="115"/>
      <c r="K8" s="115">
        <f>K5-K6</f>
        <v>194652.1238095238</v>
      </c>
    </row>
    <row r="9" spans="1:11" ht="14.25" customHeight="1">
      <c r="A9" s="27" t="s">
        <v>6</v>
      </c>
      <c r="B9" s="39"/>
      <c r="C9" s="104"/>
      <c r="D9" s="58"/>
      <c r="E9" s="17"/>
      <c r="F9" s="16"/>
      <c r="G9" s="17"/>
      <c r="H9" s="16"/>
      <c r="I9" s="17"/>
      <c r="J9" s="39"/>
      <c r="K9" s="39"/>
    </row>
    <row r="10" spans="1:11" ht="14.25" customHeight="1">
      <c r="A10" s="26" t="s">
        <v>12</v>
      </c>
      <c r="B10" s="44"/>
      <c r="C10" s="102">
        <f>'расходы август'!C10+'расходы август'!C17+'расходы август'!C22+'расходы август'!C28</f>
        <v>4217</v>
      </c>
      <c r="D10" s="57"/>
      <c r="E10" s="15">
        <v>580</v>
      </c>
      <c r="F10" s="6"/>
      <c r="G10" s="15">
        <v>1165.19</v>
      </c>
      <c r="H10" s="6"/>
      <c r="I10" s="15">
        <f>'расходы ноябрь'!C7+'расходы ноябрь'!C9</f>
        <v>8600</v>
      </c>
      <c r="J10" s="145"/>
      <c r="K10" s="145">
        <v>9100</v>
      </c>
    </row>
    <row r="11" spans="1:11" ht="14.25" customHeight="1">
      <c r="A11" s="26" t="s">
        <v>2</v>
      </c>
      <c r="B11" s="42"/>
      <c r="C11" s="102"/>
      <c r="D11" s="57"/>
      <c r="E11" s="5">
        <f>4123.88+1171.2+585.6</f>
        <v>5880.68</v>
      </c>
      <c r="F11" s="6"/>
      <c r="G11" s="5"/>
      <c r="H11" s="6"/>
      <c r="I11" s="5"/>
      <c r="J11" s="146"/>
      <c r="K11" s="146"/>
    </row>
    <row r="12" spans="1:11" ht="18.75" customHeight="1">
      <c r="A12" s="26" t="s">
        <v>166</v>
      </c>
      <c r="B12" s="45"/>
      <c r="C12" s="102">
        <v>15597</v>
      </c>
      <c r="D12" s="57"/>
      <c r="E12" s="18">
        <f>'ЗП Продавцы'!H10</f>
        <v>16197.08</v>
      </c>
      <c r="F12" s="6"/>
      <c r="G12" s="18">
        <v>22756</v>
      </c>
      <c r="H12" s="6"/>
      <c r="I12" s="18">
        <v>22558</v>
      </c>
      <c r="J12" s="147"/>
      <c r="K12" s="147">
        <f>'ЗП Продавцы'!H30</f>
        <v>24951.84</v>
      </c>
    </row>
    <row r="13" spans="1:11" ht="14.25" customHeight="1">
      <c r="A13" s="26" t="s">
        <v>167</v>
      </c>
      <c r="B13" s="42"/>
      <c r="C13" s="102">
        <v>12284</v>
      </c>
      <c r="D13" s="57"/>
      <c r="E13" s="107">
        <f>'ЗП Продавцы'!H11</f>
        <v>15284.119999999999</v>
      </c>
      <c r="F13" s="6"/>
      <c r="G13" s="5">
        <v>20014</v>
      </c>
      <c r="H13" s="6"/>
      <c r="I13" s="5">
        <v>22328</v>
      </c>
      <c r="J13" s="146"/>
      <c r="K13" s="152">
        <f>'ЗП Продавцы'!H31</f>
        <v>26376.72</v>
      </c>
    </row>
    <row r="14" spans="1:11" ht="14.25" customHeight="1">
      <c r="A14" s="26" t="s">
        <v>75</v>
      </c>
      <c r="B14" s="42"/>
      <c r="C14" s="102"/>
      <c r="D14" s="57"/>
      <c r="E14" s="5"/>
      <c r="F14" s="6"/>
      <c r="G14" s="5"/>
      <c r="H14" s="6"/>
      <c r="I14" s="5"/>
      <c r="J14" s="146"/>
      <c r="K14" s="146">
        <v>3000</v>
      </c>
    </row>
    <row r="15" spans="1:11" ht="14.25" customHeight="1">
      <c r="A15" s="26" t="s">
        <v>76</v>
      </c>
      <c r="B15" s="42"/>
      <c r="C15" s="102"/>
      <c r="D15" s="57"/>
      <c r="E15" s="5"/>
      <c r="F15" s="6"/>
      <c r="G15" s="5"/>
      <c r="H15" s="6"/>
      <c r="I15" s="5"/>
      <c r="J15" s="146"/>
      <c r="K15" s="146">
        <v>7776</v>
      </c>
    </row>
    <row r="16" spans="1:11" ht="14.25" customHeight="1">
      <c r="A16" s="26" t="s">
        <v>8</v>
      </c>
      <c r="B16" s="42"/>
      <c r="C16" s="102"/>
      <c r="D16" s="57"/>
      <c r="E16" s="5"/>
      <c r="F16" s="6"/>
      <c r="G16" s="5">
        <v>2076.3</v>
      </c>
      <c r="H16" s="6"/>
      <c r="I16" s="5"/>
      <c r="J16" s="146"/>
      <c r="K16" s="146"/>
    </row>
    <row r="17" spans="1:11" ht="14.25" customHeight="1">
      <c r="A17" s="26" t="s">
        <v>162</v>
      </c>
      <c r="B17" s="42"/>
      <c r="C17" s="102"/>
      <c r="D17" s="57"/>
      <c r="E17" s="5"/>
      <c r="F17" s="6"/>
      <c r="G17" s="5"/>
      <c r="H17" s="6"/>
      <c r="I17" s="5"/>
      <c r="J17" s="146"/>
      <c r="K17" s="146">
        <v>3400</v>
      </c>
    </row>
    <row r="18" spans="1:11" ht="14.25" customHeight="1">
      <c r="A18" s="26" t="s">
        <v>9</v>
      </c>
      <c r="B18" s="42"/>
      <c r="C18" s="102"/>
      <c r="D18" s="57"/>
      <c r="E18" s="5">
        <v>300</v>
      </c>
      <c r="F18" s="6"/>
      <c r="G18" s="5"/>
      <c r="H18" s="6"/>
      <c r="I18" s="5"/>
      <c r="J18" s="146"/>
      <c r="K18" s="146"/>
    </row>
    <row r="19" spans="1:11" ht="14.25" customHeight="1">
      <c r="A19" s="28" t="s">
        <v>100</v>
      </c>
      <c r="B19" s="46"/>
      <c r="C19" s="102"/>
      <c r="D19" s="59"/>
      <c r="E19" s="8">
        <v>191.61</v>
      </c>
      <c r="F19" s="7">
        <v>90602</v>
      </c>
      <c r="G19" s="8">
        <f>F19*0.03</f>
        <v>2718.06</v>
      </c>
      <c r="H19" s="7">
        <v>114600.65</v>
      </c>
      <c r="I19" s="8">
        <f>H19*0.03</f>
        <v>3438.0195</v>
      </c>
      <c r="J19" s="148">
        <v>156822.2</v>
      </c>
      <c r="K19" s="153">
        <f>J19*0.03</f>
        <v>4704.666</v>
      </c>
    </row>
    <row r="20" spans="1:11" ht="14.25" customHeight="1">
      <c r="A20" s="28" t="s">
        <v>17</v>
      </c>
      <c r="B20" s="46"/>
      <c r="C20" s="102">
        <v>34194</v>
      </c>
      <c r="D20" s="59">
        <v>5000</v>
      </c>
      <c r="E20" s="8"/>
      <c r="F20" s="7">
        <v>5000</v>
      </c>
      <c r="G20" s="8">
        <f>F20*4</f>
        <v>20000</v>
      </c>
      <c r="H20" s="7">
        <v>5000</v>
      </c>
      <c r="I20" s="8">
        <f>H20*4</f>
        <v>20000</v>
      </c>
      <c r="J20" s="148">
        <v>5000</v>
      </c>
      <c r="K20" s="148">
        <v>20000</v>
      </c>
    </row>
    <row r="21" spans="1:11" ht="14.25" customHeight="1" thickBot="1">
      <c r="A21" s="14" t="s">
        <v>16</v>
      </c>
      <c r="B21" s="47"/>
      <c r="C21" s="102"/>
      <c r="D21" s="60"/>
      <c r="E21" s="20">
        <v>87</v>
      </c>
      <c r="F21" s="19"/>
      <c r="G21" s="20">
        <f>'расходы октябрь'!C6+'расходы октябрь'!C11</f>
        <v>222</v>
      </c>
      <c r="H21" s="19"/>
      <c r="I21" s="20">
        <v>1430</v>
      </c>
      <c r="J21" s="95"/>
      <c r="K21" s="95">
        <f>'расходы декабрь'!C6+'расходы декабрь'!C7+'расходы декабрь'!C8+'расходы декабрь'!C9</f>
        <v>565</v>
      </c>
    </row>
    <row r="22" spans="1:11" ht="14.25" customHeight="1" thickBot="1">
      <c r="A22" s="29" t="s">
        <v>5</v>
      </c>
      <c r="B22" s="50"/>
      <c r="C22" s="103">
        <f>SUM(C10:C21)</f>
        <v>66292</v>
      </c>
      <c r="D22" s="56"/>
      <c r="E22" s="56">
        <f>SUM(E10:E21)</f>
        <v>38520.490000000005</v>
      </c>
      <c r="F22" s="56"/>
      <c r="G22" s="56">
        <f>SUM(G10:G21)</f>
        <v>68951.55</v>
      </c>
      <c r="H22" s="56"/>
      <c r="I22" s="56">
        <f>SUM(I10:I21)</f>
        <v>78354.0195</v>
      </c>
      <c r="J22" s="56"/>
      <c r="K22" s="56">
        <f>SUM(K10:K21)</f>
        <v>99874.226</v>
      </c>
    </row>
    <row r="23" spans="1:11" ht="14.25" customHeight="1" thickBot="1">
      <c r="A23" s="14"/>
      <c r="B23" s="48"/>
      <c r="C23" s="103"/>
      <c r="D23" s="60"/>
      <c r="E23" s="21"/>
      <c r="F23" s="19"/>
      <c r="G23" s="21"/>
      <c r="H23" s="19"/>
      <c r="I23" s="21"/>
      <c r="J23" s="149"/>
      <c r="K23" s="149"/>
    </row>
    <row r="24" spans="1:11" ht="14.25" customHeight="1">
      <c r="A24" s="30" t="s">
        <v>7</v>
      </c>
      <c r="B24" s="40"/>
      <c r="C24" s="105"/>
      <c r="D24" s="61"/>
      <c r="E24" s="3"/>
      <c r="F24" s="2"/>
      <c r="G24" s="3"/>
      <c r="H24" s="2"/>
      <c r="I24" s="3"/>
      <c r="J24" s="40"/>
      <c r="K24" s="40"/>
    </row>
    <row r="25" spans="1:11" ht="48.75" customHeight="1">
      <c r="A25" s="31" t="s">
        <v>54</v>
      </c>
      <c r="B25" s="42"/>
      <c r="C25" s="102">
        <f>'расходы август'!C29+'расходы август'!C30+'расходы август'!C31</f>
        <v>58527</v>
      </c>
      <c r="D25" s="62"/>
      <c r="E25" s="5"/>
      <c r="F25" s="4"/>
      <c r="G25" s="5">
        <v>6300</v>
      </c>
      <c r="H25" s="4"/>
      <c r="I25" s="5"/>
      <c r="J25" s="146"/>
      <c r="K25" s="146"/>
    </row>
    <row r="26" spans="1:11" ht="14.25" customHeight="1">
      <c r="A26" s="32" t="s">
        <v>18</v>
      </c>
      <c r="B26" s="42"/>
      <c r="C26" s="102">
        <f>'расходы август'!C6+'расходы август'!C9+'расходы август'!C11+'расходы август'!C13+'расходы август'!C26</f>
        <v>73310</v>
      </c>
      <c r="D26" s="57"/>
      <c r="E26" s="5"/>
      <c r="F26" s="6"/>
      <c r="G26" s="5"/>
      <c r="H26" s="6"/>
      <c r="I26" s="5"/>
      <c r="J26" s="146"/>
      <c r="K26" s="146"/>
    </row>
    <row r="27" spans="1:11" ht="14.25" customHeight="1">
      <c r="A27" s="32" t="s">
        <v>26</v>
      </c>
      <c r="B27" s="42"/>
      <c r="C27" s="102">
        <f>'расходы август'!C7+'расходы август'!C12+'расходы август'!C18+'расходы август'!C19</f>
        <v>10650</v>
      </c>
      <c r="D27" s="57"/>
      <c r="E27" s="5"/>
      <c r="F27" s="6"/>
      <c r="G27" s="5"/>
      <c r="H27" s="6"/>
      <c r="I27" s="5"/>
      <c r="J27" s="146"/>
      <c r="K27" s="146"/>
    </row>
    <row r="28" spans="1:11" ht="14.25" customHeight="1">
      <c r="A28" s="32" t="s">
        <v>10</v>
      </c>
      <c r="B28" s="42"/>
      <c r="C28" s="102"/>
      <c r="D28" s="57"/>
      <c r="E28" s="5"/>
      <c r="F28" s="6"/>
      <c r="G28" s="5"/>
      <c r="H28" s="6"/>
      <c r="I28" s="5"/>
      <c r="J28" s="146"/>
      <c r="K28" s="146"/>
    </row>
    <row r="29" spans="1:11" ht="45" customHeight="1">
      <c r="A29" s="78" t="s">
        <v>57</v>
      </c>
      <c r="B29" s="42"/>
      <c r="C29" s="102">
        <f>'расходы август'!C8+'расходы август'!C14+'расходы август'!C15+'расходы август'!C16+'расходы август'!C21+'расходы август'!C25+'расходы август'!C23</f>
        <v>1513</v>
      </c>
      <c r="D29" s="57"/>
      <c r="E29" s="5"/>
      <c r="F29" s="6"/>
      <c r="G29" s="5"/>
      <c r="H29" s="6"/>
      <c r="I29" s="5"/>
      <c r="J29" s="146"/>
      <c r="K29" s="146"/>
    </row>
    <row r="30" spans="1:11" ht="20.25" customHeight="1">
      <c r="A30" s="96" t="s">
        <v>65</v>
      </c>
      <c r="B30" s="46"/>
      <c r="C30" s="102">
        <f>'расходы август'!C27</f>
        <v>2591</v>
      </c>
      <c r="D30" s="59"/>
      <c r="E30" s="8"/>
      <c r="F30" s="7"/>
      <c r="G30" s="8"/>
      <c r="H30" s="7"/>
      <c r="I30" s="8"/>
      <c r="J30" s="148"/>
      <c r="K30" s="148"/>
    </row>
    <row r="31" spans="1:11" ht="14.25" customHeight="1" thickBot="1">
      <c r="A31" s="33" t="s">
        <v>60</v>
      </c>
      <c r="B31" s="46"/>
      <c r="C31" s="102">
        <f>'расходы август'!C24</f>
        <v>657</v>
      </c>
      <c r="D31" s="59"/>
      <c r="E31" s="8"/>
      <c r="F31" s="7"/>
      <c r="G31" s="8"/>
      <c r="H31" s="7"/>
      <c r="I31" s="8"/>
      <c r="J31" s="148"/>
      <c r="K31" s="148"/>
    </row>
    <row r="32" spans="1:11" ht="14.25" customHeight="1" thickBot="1">
      <c r="A32" s="34" t="s">
        <v>19</v>
      </c>
      <c r="B32" s="9">
        <f>SUM(B25:B31)</f>
        <v>0</v>
      </c>
      <c r="C32" s="9">
        <f>SUM(C25:C31)</f>
        <v>147248</v>
      </c>
      <c r="D32" s="9">
        <f>SUM(D25:D31)</f>
        <v>0</v>
      </c>
      <c r="E32" s="9">
        <f>C32-C34</f>
        <v>144847.78</v>
      </c>
      <c r="F32" s="9">
        <f>D32-D34</f>
        <v>0</v>
      </c>
      <c r="G32" s="9">
        <f>E32-E34+G25</f>
        <v>75404.45</v>
      </c>
      <c r="H32" s="9">
        <f>F32-F34</f>
        <v>0</v>
      </c>
      <c r="I32" s="9">
        <f>G32-G34</f>
        <v>7017.089999999967</v>
      </c>
      <c r="J32" s="9">
        <f>H32-H34</f>
        <v>0</v>
      </c>
      <c r="K32" s="9"/>
    </row>
    <row r="33" spans="1:11" s="1" customFormat="1" ht="14.25" customHeight="1" thickBot="1">
      <c r="A33" s="35" t="s">
        <v>13</v>
      </c>
      <c r="B33" s="51"/>
      <c r="C33" s="68">
        <f>C22+C32</f>
        <v>213540</v>
      </c>
      <c r="D33" s="63"/>
      <c r="E33" s="22">
        <f>E22+E32</f>
        <v>183368.27000000002</v>
      </c>
      <c r="F33" s="22">
        <f>F22+F32</f>
        <v>0</v>
      </c>
      <c r="G33" s="22">
        <f>G22+G32</f>
        <v>144356</v>
      </c>
      <c r="H33" s="9">
        <f>F33-F35</f>
        <v>0</v>
      </c>
      <c r="I33" s="22">
        <f>I22+I32</f>
        <v>85371.10949999996</v>
      </c>
      <c r="J33" s="9">
        <f>H33-H35</f>
        <v>0</v>
      </c>
      <c r="K33" s="22">
        <f>K22+K32</f>
        <v>99874.226</v>
      </c>
    </row>
    <row r="34" spans="1:11" ht="14.25" customHeight="1">
      <c r="A34" s="36" t="s">
        <v>14</v>
      </c>
      <c r="B34" s="52"/>
      <c r="C34" s="67">
        <f>C8-C22</f>
        <v>2400.220000000001</v>
      </c>
      <c r="D34" s="64"/>
      <c r="E34" s="13">
        <f>E8-E22</f>
        <v>75743.33</v>
      </c>
      <c r="F34" s="10"/>
      <c r="G34" s="13">
        <f>G8-G22</f>
        <v>68387.36000000003</v>
      </c>
      <c r="H34" s="10"/>
      <c r="I34" s="13">
        <f>I8-I22</f>
        <v>73520.43050000002</v>
      </c>
      <c r="J34" s="10"/>
      <c r="K34" s="154">
        <f>K8-K22</f>
        <v>94777.8978095238</v>
      </c>
    </row>
    <row r="35" spans="1:11" ht="14.25" customHeight="1" thickBot="1">
      <c r="A35" s="37" t="s">
        <v>20</v>
      </c>
      <c r="B35" s="53">
        <f>B8-B33</f>
        <v>0</v>
      </c>
      <c r="C35" s="69">
        <f>C8-C33</f>
        <v>-144847.78</v>
      </c>
      <c r="D35" s="65"/>
      <c r="E35" s="38">
        <f>E8-E33</f>
        <v>-69104.45000000001</v>
      </c>
      <c r="F35" s="38"/>
      <c r="G35" s="38">
        <f>G8-G33</f>
        <v>-7017.089999999967</v>
      </c>
      <c r="H35" s="38"/>
      <c r="I35" s="38">
        <f>I8-I33</f>
        <v>66503.34050000005</v>
      </c>
      <c r="J35" s="38"/>
      <c r="K35" s="38">
        <f>K8-K33</f>
        <v>94777.8978095238</v>
      </c>
    </row>
    <row r="36" spans="1:11" ht="14.25" customHeight="1" thickBot="1">
      <c r="A36" s="11" t="s">
        <v>15</v>
      </c>
      <c r="B36" s="54"/>
      <c r="C36" s="70"/>
      <c r="D36" s="66"/>
      <c r="E36" s="12">
        <f>E32/E34</f>
        <v>1.9123503020001893</v>
      </c>
      <c r="F36" s="11"/>
      <c r="G36" s="12">
        <f>G32/G34</f>
        <v>1.1026079965654467</v>
      </c>
      <c r="H36" s="11"/>
      <c r="I36" s="12">
        <f>I32/I34</f>
        <v>0.0954440820364887</v>
      </c>
      <c r="J36" s="150"/>
      <c r="K36" s="150"/>
    </row>
    <row r="38" ht="14.25" customHeight="1">
      <c r="E38" s="73"/>
    </row>
  </sheetData>
  <sheetProtection/>
  <mergeCells count="5">
    <mergeCell ref="D3:E3"/>
    <mergeCell ref="F3:G3"/>
    <mergeCell ref="H3:I3"/>
    <mergeCell ref="B3:C3"/>
    <mergeCell ref="J3:K3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35.00390625" style="0" customWidth="1"/>
    <col min="2" max="3" width="57.8515625" style="0" customWidth="1"/>
    <col min="5" max="5" width="12.00390625" style="0" bestFit="1" customWidth="1"/>
  </cols>
  <sheetData>
    <row r="2" spans="1:3" ht="15">
      <c r="A2" s="116" t="s">
        <v>78</v>
      </c>
      <c r="B2" s="116" t="s">
        <v>117</v>
      </c>
      <c r="C2" s="116" t="s">
        <v>117</v>
      </c>
    </row>
    <row r="3" spans="1:5" ht="15">
      <c r="A3" s="116" t="s">
        <v>79</v>
      </c>
      <c r="B3" s="142">
        <v>165000</v>
      </c>
      <c r="C3" s="142">
        <v>301570.4</v>
      </c>
      <c r="E3" s="133"/>
    </row>
    <row r="4" spans="1:3" ht="15">
      <c r="A4" s="116" t="s">
        <v>80</v>
      </c>
      <c r="B4" s="142">
        <f>B3*0.05</f>
        <v>8250</v>
      </c>
      <c r="C4" s="142">
        <v>8600</v>
      </c>
    </row>
    <row r="5" spans="1:5" ht="15">
      <c r="A5" s="116" t="s">
        <v>81</v>
      </c>
      <c r="B5" s="74" t="s">
        <v>118</v>
      </c>
      <c r="C5" s="74" t="s">
        <v>118</v>
      </c>
      <c r="E5" s="143"/>
    </row>
    <row r="6" spans="1:3" ht="73.5" customHeight="1">
      <c r="A6" s="116" t="s">
        <v>83</v>
      </c>
      <c r="B6" s="75" t="s">
        <v>119</v>
      </c>
      <c r="C6" s="75" t="s">
        <v>122</v>
      </c>
    </row>
    <row r="7" spans="1:3" ht="34.5" customHeight="1">
      <c r="A7" s="116" t="s">
        <v>85</v>
      </c>
      <c r="B7" s="75" t="s">
        <v>86</v>
      </c>
      <c r="C7" s="75" t="s">
        <v>130</v>
      </c>
    </row>
    <row r="8" spans="1:3" ht="25.5" customHeight="1">
      <c r="A8" s="116" t="s">
        <v>87</v>
      </c>
      <c r="B8" s="75" t="s">
        <v>120</v>
      </c>
      <c r="C8" s="75" t="s">
        <v>121</v>
      </c>
    </row>
    <row r="9" spans="1:3" ht="30">
      <c r="A9" s="116" t="s">
        <v>94</v>
      </c>
      <c r="B9" s="120" t="s">
        <v>123</v>
      </c>
      <c r="C9" s="120" t="s">
        <v>124</v>
      </c>
    </row>
    <row r="10" spans="1:3" ht="15">
      <c r="A10" s="97" t="s">
        <v>97</v>
      </c>
      <c r="B10" s="132"/>
      <c r="C10" s="135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40.8515625" style="0" customWidth="1"/>
    <col min="2" max="2" width="49.7109375" style="0" customWidth="1"/>
    <col min="3" max="3" width="46.7109375" style="0" customWidth="1"/>
  </cols>
  <sheetData>
    <row r="2" spans="1:3" ht="15">
      <c r="A2" s="116" t="s">
        <v>78</v>
      </c>
      <c r="B2" s="116" t="s">
        <v>142</v>
      </c>
      <c r="C2" s="116" t="s">
        <v>142</v>
      </c>
    </row>
    <row r="3" spans="1:3" ht="15">
      <c r="A3" s="116" t="s">
        <v>79</v>
      </c>
      <c r="B3" s="155">
        <v>280000</v>
      </c>
      <c r="C3">
        <v>371608</v>
      </c>
    </row>
    <row r="4" spans="1:3" ht="15">
      <c r="A4" s="116" t="s">
        <v>143</v>
      </c>
      <c r="B4" s="155">
        <f>B3*0.06</f>
        <v>16800</v>
      </c>
      <c r="C4" s="161">
        <f>C5+C7+C8</f>
        <v>9100</v>
      </c>
    </row>
    <row r="5" spans="1:3" ht="15">
      <c r="A5" s="116" t="s">
        <v>144</v>
      </c>
      <c r="B5" s="155">
        <v>3600</v>
      </c>
      <c r="C5">
        <v>1600</v>
      </c>
    </row>
    <row r="6" spans="1:2" ht="15">
      <c r="A6" s="116" t="s">
        <v>145</v>
      </c>
      <c r="B6" s="155">
        <v>60</v>
      </c>
    </row>
    <row r="7" spans="1:3" ht="15">
      <c r="A7" s="116" t="s">
        <v>146</v>
      </c>
      <c r="B7" s="155">
        <v>5500</v>
      </c>
      <c r="C7">
        <v>5500</v>
      </c>
    </row>
    <row r="8" spans="1:3" ht="57" customHeight="1">
      <c r="A8" s="156" t="s">
        <v>153</v>
      </c>
      <c r="B8" s="155">
        <v>2000</v>
      </c>
      <c r="C8">
        <v>2000</v>
      </c>
    </row>
    <row r="9" spans="1:3" ht="70.5" customHeight="1">
      <c r="A9" s="116" t="s">
        <v>81</v>
      </c>
      <c r="B9" s="75" t="s">
        <v>147</v>
      </c>
      <c r="C9" s="75" t="s">
        <v>154</v>
      </c>
    </row>
    <row r="10" spans="1:3" ht="117.75" customHeight="1">
      <c r="A10" s="116" t="s">
        <v>83</v>
      </c>
      <c r="B10" s="157" t="s">
        <v>148</v>
      </c>
      <c r="C10" s="157" t="s">
        <v>155</v>
      </c>
    </row>
    <row r="11" spans="1:3" ht="15">
      <c r="A11" s="116" t="s">
        <v>149</v>
      </c>
      <c r="B11" s="75" t="s">
        <v>150</v>
      </c>
      <c r="C11" s="75" t="s">
        <v>150</v>
      </c>
    </row>
    <row r="12" spans="1:3" ht="43.5" customHeight="1">
      <c r="A12" s="116" t="s">
        <v>85</v>
      </c>
      <c r="B12" s="75" t="s">
        <v>86</v>
      </c>
      <c r="C12" t="s">
        <v>156</v>
      </c>
    </row>
    <row r="13" spans="1:3" ht="42" customHeight="1">
      <c r="A13" s="116" t="s">
        <v>87</v>
      </c>
      <c r="B13" s="75" t="s">
        <v>121</v>
      </c>
      <c r="C13" s="75" t="s">
        <v>157</v>
      </c>
    </row>
    <row r="14" spans="1:6" ht="81" customHeight="1">
      <c r="A14" s="116" t="s">
        <v>151</v>
      </c>
      <c r="B14" s="120" t="s">
        <v>152</v>
      </c>
      <c r="C14" s="158" t="s">
        <v>158</v>
      </c>
      <c r="F14" s="159"/>
    </row>
    <row r="15" ht="30">
      <c r="C15" s="160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F37"/>
  <sheetViews>
    <sheetView zoomScalePageLayoutView="0" workbookViewId="0" topLeftCell="A1">
      <selection activeCell="E14" sqref="E14"/>
    </sheetView>
  </sheetViews>
  <sheetFormatPr defaultColWidth="18.7109375" defaultRowHeight="15"/>
  <cols>
    <col min="1" max="1" width="18.7109375" style="0" customWidth="1"/>
    <col min="2" max="2" width="49.8515625" style="0" customWidth="1"/>
    <col min="3" max="4" width="18.7109375" style="0" customWidth="1"/>
    <col min="5" max="5" width="25.140625" style="0" customWidth="1"/>
  </cols>
  <sheetData>
    <row r="4" ht="15.75" thickBot="1"/>
    <row r="5" spans="1:5" ht="15.75" thickBot="1">
      <c r="A5" s="91" t="s">
        <v>58</v>
      </c>
      <c r="B5" s="92" t="s">
        <v>23</v>
      </c>
      <c r="C5" s="92" t="s">
        <v>24</v>
      </c>
      <c r="D5" s="92"/>
      <c r="E5" s="93" t="s">
        <v>53</v>
      </c>
    </row>
    <row r="6" spans="1:5" ht="15">
      <c r="A6" s="87">
        <v>42935</v>
      </c>
      <c r="B6" s="88" t="s">
        <v>25</v>
      </c>
      <c r="C6" s="89">
        <v>46000</v>
      </c>
      <c r="D6" s="88"/>
      <c r="E6" s="90" t="s">
        <v>18</v>
      </c>
    </row>
    <row r="7" spans="1:6" ht="15">
      <c r="A7" s="81">
        <v>42955</v>
      </c>
      <c r="B7" s="74" t="s">
        <v>26</v>
      </c>
      <c r="C7" s="77">
        <v>890</v>
      </c>
      <c r="D7" s="74" t="s">
        <v>27</v>
      </c>
      <c r="E7" s="82" t="s">
        <v>40</v>
      </c>
      <c r="F7" s="95"/>
    </row>
    <row r="8" spans="1:6" ht="15">
      <c r="A8" s="81">
        <v>42955</v>
      </c>
      <c r="B8" s="74" t="s">
        <v>28</v>
      </c>
      <c r="C8" s="77">
        <v>100</v>
      </c>
      <c r="D8" s="74" t="s">
        <v>27</v>
      </c>
      <c r="E8" s="82" t="s">
        <v>28</v>
      </c>
      <c r="F8" s="95"/>
    </row>
    <row r="9" spans="1:6" ht="15">
      <c r="A9" s="81">
        <v>42956</v>
      </c>
      <c r="B9" s="74" t="s">
        <v>29</v>
      </c>
      <c r="C9" s="77">
        <v>710</v>
      </c>
      <c r="D9" s="74" t="s">
        <v>27</v>
      </c>
      <c r="E9" s="82" t="s">
        <v>18</v>
      </c>
      <c r="F9" s="95"/>
    </row>
    <row r="10" spans="1:6" ht="15">
      <c r="A10" s="81">
        <v>42956</v>
      </c>
      <c r="B10" s="74" t="s">
        <v>30</v>
      </c>
      <c r="C10" s="77">
        <v>900</v>
      </c>
      <c r="D10" s="74" t="s">
        <v>27</v>
      </c>
      <c r="E10" s="5" t="s">
        <v>56</v>
      </c>
      <c r="F10" s="95"/>
    </row>
    <row r="11" spans="1:6" ht="15">
      <c r="A11" s="81">
        <v>42956</v>
      </c>
      <c r="B11" s="74" t="s">
        <v>31</v>
      </c>
      <c r="C11" s="77">
        <v>5400</v>
      </c>
      <c r="D11" s="74" t="s">
        <v>27</v>
      </c>
      <c r="E11" s="82" t="s">
        <v>18</v>
      </c>
      <c r="F11" s="95"/>
    </row>
    <row r="12" spans="1:6" ht="15">
      <c r="A12" s="81">
        <v>42957</v>
      </c>
      <c r="B12" s="74" t="s">
        <v>32</v>
      </c>
      <c r="C12" s="77">
        <v>5000</v>
      </c>
      <c r="D12" s="74" t="s">
        <v>27</v>
      </c>
      <c r="E12" s="5" t="s">
        <v>40</v>
      </c>
      <c r="F12" s="95"/>
    </row>
    <row r="13" spans="1:6" ht="27" customHeight="1">
      <c r="A13" s="81">
        <v>42957</v>
      </c>
      <c r="B13" s="74" t="s">
        <v>33</v>
      </c>
      <c r="C13" s="77">
        <v>20000</v>
      </c>
      <c r="D13" s="74" t="s">
        <v>34</v>
      </c>
      <c r="E13" s="82" t="s">
        <v>18</v>
      </c>
      <c r="F13" s="95"/>
    </row>
    <row r="14" spans="1:6" ht="36" customHeight="1">
      <c r="A14" s="81">
        <v>42958</v>
      </c>
      <c r="B14" s="74" t="s">
        <v>35</v>
      </c>
      <c r="C14" s="77">
        <v>115</v>
      </c>
      <c r="D14" s="74" t="s">
        <v>27</v>
      </c>
      <c r="E14" s="5" t="s">
        <v>28</v>
      </c>
      <c r="F14" s="95"/>
    </row>
    <row r="15" spans="1:6" ht="15">
      <c r="A15" s="81">
        <v>42959</v>
      </c>
      <c r="B15" s="74" t="s">
        <v>36</v>
      </c>
      <c r="C15" s="77">
        <v>340</v>
      </c>
      <c r="D15" s="74" t="s">
        <v>27</v>
      </c>
      <c r="E15" s="5" t="s">
        <v>28</v>
      </c>
      <c r="F15" s="95"/>
    </row>
    <row r="16" spans="1:6" ht="29.25" customHeight="1">
      <c r="A16" s="81">
        <v>42959</v>
      </c>
      <c r="B16" s="75" t="s">
        <v>37</v>
      </c>
      <c r="C16" s="77">
        <v>558</v>
      </c>
      <c r="D16" s="74" t="s">
        <v>27</v>
      </c>
      <c r="E16" s="5" t="s">
        <v>28</v>
      </c>
      <c r="F16" s="95"/>
    </row>
    <row r="17" spans="1:6" ht="26.25" customHeight="1">
      <c r="A17" s="81">
        <v>42959</v>
      </c>
      <c r="B17" s="75" t="s">
        <v>38</v>
      </c>
      <c r="C17" s="77">
        <v>897</v>
      </c>
      <c r="D17" s="74" t="s">
        <v>27</v>
      </c>
      <c r="E17" s="82" t="s">
        <v>56</v>
      </c>
      <c r="F17" s="95"/>
    </row>
    <row r="18" spans="1:6" ht="15">
      <c r="A18" s="81">
        <v>42961</v>
      </c>
      <c r="B18" s="74" t="s">
        <v>39</v>
      </c>
      <c r="C18" s="77">
        <v>1160</v>
      </c>
      <c r="D18" s="74" t="s">
        <v>27</v>
      </c>
      <c r="E18" s="82" t="s">
        <v>40</v>
      </c>
      <c r="F18" s="95"/>
    </row>
    <row r="19" spans="1:6" ht="15">
      <c r="A19" s="81">
        <v>43321</v>
      </c>
      <c r="B19" s="74" t="s">
        <v>40</v>
      </c>
      <c r="C19" s="77">
        <v>3600</v>
      </c>
      <c r="D19" s="74" t="s">
        <v>27</v>
      </c>
      <c r="E19" s="82" t="s">
        <v>40</v>
      </c>
      <c r="F19" s="95"/>
    </row>
    <row r="20" spans="1:5" ht="15">
      <c r="A20" s="6"/>
      <c r="B20" s="74"/>
      <c r="C20" s="74"/>
      <c r="D20" s="74"/>
      <c r="E20" s="82"/>
    </row>
    <row r="21" spans="1:5" ht="15">
      <c r="A21" s="81">
        <v>42964</v>
      </c>
      <c r="B21" s="74" t="s">
        <v>61</v>
      </c>
      <c r="C21" s="77">
        <v>87</v>
      </c>
      <c r="D21" s="74" t="s">
        <v>27</v>
      </c>
      <c r="E21" s="82" t="s">
        <v>28</v>
      </c>
    </row>
    <row r="22" spans="1:5" ht="15">
      <c r="A22" s="81">
        <v>42969</v>
      </c>
      <c r="B22" s="74" t="s">
        <v>48</v>
      </c>
      <c r="C22" s="77">
        <v>1220</v>
      </c>
      <c r="D22" s="74" t="s">
        <v>27</v>
      </c>
      <c r="E22" s="82" t="s">
        <v>56</v>
      </c>
    </row>
    <row r="23" spans="1:5" ht="15">
      <c r="A23" s="81">
        <v>42964</v>
      </c>
      <c r="B23" s="74" t="s">
        <v>41</v>
      </c>
      <c r="C23" s="77">
        <v>198</v>
      </c>
      <c r="D23" s="74" t="s">
        <v>27</v>
      </c>
      <c r="E23" s="82" t="s">
        <v>28</v>
      </c>
    </row>
    <row r="24" spans="1:5" ht="15">
      <c r="A24" s="81">
        <v>42972</v>
      </c>
      <c r="B24" s="74" t="s">
        <v>59</v>
      </c>
      <c r="C24" s="77">
        <v>657</v>
      </c>
      <c r="D24" s="74" t="s">
        <v>27</v>
      </c>
      <c r="E24" s="82" t="s">
        <v>62</v>
      </c>
    </row>
    <row r="25" spans="1:5" ht="15">
      <c r="A25" s="81">
        <v>42964</v>
      </c>
      <c r="B25" s="74" t="s">
        <v>42</v>
      </c>
      <c r="C25" s="77">
        <v>115</v>
      </c>
      <c r="D25" s="74" t="s">
        <v>27</v>
      </c>
      <c r="E25" s="82" t="s">
        <v>28</v>
      </c>
    </row>
    <row r="26" spans="1:5" ht="15">
      <c r="A26" s="81">
        <v>42978</v>
      </c>
      <c r="B26" s="74" t="s">
        <v>43</v>
      </c>
      <c r="C26" s="77">
        <v>1200</v>
      </c>
      <c r="D26" s="74" t="s">
        <v>44</v>
      </c>
      <c r="E26" s="82" t="s">
        <v>18</v>
      </c>
    </row>
    <row r="27" spans="1:5" ht="15">
      <c r="A27" s="81">
        <v>42978</v>
      </c>
      <c r="B27" s="74" t="s">
        <v>63</v>
      </c>
      <c r="C27" s="77">
        <v>2591</v>
      </c>
      <c r="D27" s="74" t="s">
        <v>27</v>
      </c>
      <c r="E27" s="82" t="s">
        <v>64</v>
      </c>
    </row>
    <row r="28" spans="1:5" ht="15">
      <c r="A28" s="81"/>
      <c r="B28" s="74" t="s">
        <v>49</v>
      </c>
      <c r="C28" s="77">
        <v>1200</v>
      </c>
      <c r="D28" s="74"/>
      <c r="E28" s="82" t="s">
        <v>56</v>
      </c>
    </row>
    <row r="29" spans="1:5" ht="15">
      <c r="A29" s="6"/>
      <c r="B29" s="79" t="s">
        <v>50</v>
      </c>
      <c r="C29" s="80">
        <v>27600</v>
      </c>
      <c r="D29" s="74"/>
      <c r="E29" s="82" t="s">
        <v>55</v>
      </c>
    </row>
    <row r="30" spans="1:5" ht="15">
      <c r="A30" s="6"/>
      <c r="B30" s="79" t="s">
        <v>51</v>
      </c>
      <c r="C30" s="80">
        <v>8327</v>
      </c>
      <c r="D30" s="74"/>
      <c r="E30" s="82" t="s">
        <v>55</v>
      </c>
    </row>
    <row r="31" spans="1:5" ht="15">
      <c r="A31" s="6"/>
      <c r="B31" s="79" t="s">
        <v>52</v>
      </c>
      <c r="C31" s="80">
        <v>22600</v>
      </c>
      <c r="D31" s="74"/>
      <c r="E31" s="82" t="s">
        <v>55</v>
      </c>
    </row>
    <row r="32" spans="1:5" ht="15">
      <c r="A32" s="6"/>
      <c r="B32" s="74" t="s">
        <v>45</v>
      </c>
      <c r="C32" s="77">
        <v>20000</v>
      </c>
      <c r="D32" s="74" t="s">
        <v>46</v>
      </c>
      <c r="E32" s="82"/>
    </row>
    <row r="33" spans="1:5" ht="15.75" thickBot="1">
      <c r="A33" s="83"/>
      <c r="B33" s="84" t="s">
        <v>47</v>
      </c>
      <c r="C33" s="85">
        <v>14193.55</v>
      </c>
      <c r="D33" s="84" t="s">
        <v>46</v>
      </c>
      <c r="E33" s="86"/>
    </row>
    <row r="35" spans="1:3" ht="15">
      <c r="A35" s="76"/>
      <c r="B35" t="s">
        <v>5</v>
      </c>
      <c r="C35" s="94">
        <f>SUM(C6:C34)</f>
        <v>185658.55</v>
      </c>
    </row>
    <row r="36" ht="15">
      <c r="A36" s="76"/>
    </row>
    <row r="37" ht="15">
      <c r="A37" s="7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12"/>
  <sheetViews>
    <sheetView zoomScalePageLayoutView="0" workbookViewId="0" topLeftCell="A1">
      <selection activeCell="C6" sqref="C6"/>
    </sheetView>
  </sheetViews>
  <sheetFormatPr defaultColWidth="18.7109375" defaultRowHeight="15"/>
  <cols>
    <col min="1" max="1" width="18.7109375" style="0" customWidth="1"/>
    <col min="2" max="2" width="49.8515625" style="0" customWidth="1"/>
    <col min="3" max="4" width="18.7109375" style="0" customWidth="1"/>
    <col min="5" max="5" width="25.140625" style="0" customWidth="1"/>
  </cols>
  <sheetData>
    <row r="4" ht="15.75" thickBot="1"/>
    <row r="5" spans="1:5" ht="15.75" thickBot="1">
      <c r="A5" s="91" t="s">
        <v>58</v>
      </c>
      <c r="B5" s="92" t="s">
        <v>23</v>
      </c>
      <c r="C5" s="92" t="s">
        <v>24</v>
      </c>
      <c r="D5" s="92"/>
      <c r="E5" s="93" t="s">
        <v>53</v>
      </c>
    </row>
    <row r="6" spans="1:5" ht="15">
      <c r="A6" s="81"/>
      <c r="B6" s="74" t="s">
        <v>61</v>
      </c>
      <c r="C6" s="77">
        <v>87</v>
      </c>
      <c r="D6" s="74" t="s">
        <v>27</v>
      </c>
      <c r="E6" s="82" t="s">
        <v>28</v>
      </c>
    </row>
    <row r="7" spans="1:5" ht="15">
      <c r="A7" s="81">
        <v>42996</v>
      </c>
      <c r="B7" s="74" t="s">
        <v>48</v>
      </c>
      <c r="C7" s="77">
        <v>580</v>
      </c>
      <c r="D7" s="74" t="s">
        <v>27</v>
      </c>
      <c r="E7" s="82" t="s">
        <v>56</v>
      </c>
    </row>
    <row r="8" spans="1:5" ht="15">
      <c r="A8" s="128">
        <v>42997</v>
      </c>
      <c r="B8" s="95" t="s">
        <v>99</v>
      </c>
      <c r="C8" s="129">
        <v>300</v>
      </c>
      <c r="D8" s="14" t="s">
        <v>27</v>
      </c>
      <c r="E8" s="14"/>
    </row>
    <row r="10" spans="1:3" ht="15">
      <c r="A10" s="76"/>
      <c r="B10" t="s">
        <v>5</v>
      </c>
      <c r="C10" s="94">
        <f>SUM(C6:C9)</f>
        <v>967</v>
      </c>
    </row>
    <row r="11" ht="15">
      <c r="A11" s="76"/>
    </row>
    <row r="12" ht="15">
      <c r="A12" s="7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G17"/>
  <sheetViews>
    <sheetView zoomScalePageLayoutView="0" workbookViewId="0" topLeftCell="A1">
      <selection activeCell="B18" sqref="B18"/>
    </sheetView>
  </sheetViews>
  <sheetFormatPr defaultColWidth="18.7109375" defaultRowHeight="15"/>
  <cols>
    <col min="1" max="1" width="18.7109375" style="0" customWidth="1"/>
    <col min="2" max="2" width="49.8515625" style="0" customWidth="1"/>
    <col min="3" max="4" width="18.7109375" style="0" customWidth="1"/>
    <col min="5" max="5" width="25.140625" style="0" customWidth="1"/>
  </cols>
  <sheetData>
    <row r="4" ht="15.75" thickBot="1"/>
    <row r="5" spans="1:5" ht="15.75" thickBot="1">
      <c r="A5" s="91" t="s">
        <v>58</v>
      </c>
      <c r="B5" s="92" t="s">
        <v>23</v>
      </c>
      <c r="C5" s="92" t="s">
        <v>24</v>
      </c>
      <c r="D5" s="92"/>
      <c r="E5" s="93" t="s">
        <v>53</v>
      </c>
    </row>
    <row r="6" spans="1:7" ht="15">
      <c r="A6" s="81">
        <v>43017</v>
      </c>
      <c r="B6" s="74" t="s">
        <v>61</v>
      </c>
      <c r="C6" s="77">
        <v>107</v>
      </c>
      <c r="D6" s="74" t="s">
        <v>27</v>
      </c>
      <c r="E6" s="82" t="s">
        <v>28</v>
      </c>
      <c r="F6" s="95" t="s">
        <v>112</v>
      </c>
      <c r="G6" s="95" t="s">
        <v>115</v>
      </c>
    </row>
    <row r="7" spans="1:7" ht="15">
      <c r="A7" s="81"/>
      <c r="B7" s="74" t="s">
        <v>48</v>
      </c>
      <c r="C7" s="77">
        <v>1165.19</v>
      </c>
      <c r="D7" s="74" t="s">
        <v>27</v>
      </c>
      <c r="E7" s="82" t="s">
        <v>56</v>
      </c>
      <c r="F7" s="95" t="s">
        <v>112</v>
      </c>
      <c r="G7" s="95" t="s">
        <v>115</v>
      </c>
    </row>
    <row r="8" spans="1:7" ht="15">
      <c r="A8" s="137"/>
      <c r="B8" s="79" t="s">
        <v>110</v>
      </c>
      <c r="C8" s="77">
        <v>2076.3</v>
      </c>
      <c r="D8" s="74"/>
      <c r="E8" s="74"/>
      <c r="F8" t="s">
        <v>111</v>
      </c>
      <c r="G8" t="s">
        <v>115</v>
      </c>
    </row>
    <row r="9" spans="1:7" ht="15">
      <c r="A9" s="74"/>
      <c r="B9" s="79" t="s">
        <v>113</v>
      </c>
      <c r="C9" s="80">
        <v>20000</v>
      </c>
      <c r="D9" s="74"/>
      <c r="E9" s="74"/>
      <c r="F9" t="s">
        <v>111</v>
      </c>
      <c r="G9" t="s">
        <v>115</v>
      </c>
    </row>
    <row r="10" spans="1:7" ht="15">
      <c r="A10" s="74"/>
      <c r="B10" s="79" t="s">
        <v>116</v>
      </c>
      <c r="C10" s="80">
        <v>6300</v>
      </c>
      <c r="D10" s="74"/>
      <c r="E10" s="74"/>
      <c r="F10" t="s">
        <v>111</v>
      </c>
      <c r="G10" t="s">
        <v>115</v>
      </c>
    </row>
    <row r="11" spans="1:7" ht="15">
      <c r="A11" s="137">
        <v>43017</v>
      </c>
      <c r="B11" s="79" t="s">
        <v>114</v>
      </c>
      <c r="C11" s="80">
        <v>115</v>
      </c>
      <c r="D11" s="74" t="s">
        <v>27</v>
      </c>
      <c r="E11" s="74" t="s">
        <v>28</v>
      </c>
      <c r="F11" t="s">
        <v>112</v>
      </c>
      <c r="G11" t="s">
        <v>115</v>
      </c>
    </row>
    <row r="12" spans="2:3" ht="15">
      <c r="B12" s="138"/>
      <c r="C12" s="136"/>
    </row>
    <row r="13" spans="2:3" ht="15">
      <c r="B13" s="95"/>
      <c r="C13" s="136"/>
    </row>
    <row r="14" spans="1:3" ht="15">
      <c r="A14" s="76"/>
      <c r="B14" t="s">
        <v>5</v>
      </c>
      <c r="C14" s="94">
        <f>SUM(C6:C12)</f>
        <v>29763.49</v>
      </c>
    </row>
    <row r="15" ht="15">
      <c r="A15" s="76"/>
    </row>
    <row r="16" ht="15">
      <c r="A16" s="76"/>
    </row>
    <row r="17" ht="15">
      <c r="B17">
        <f>C6+C11</f>
        <v>222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G16"/>
  <sheetViews>
    <sheetView zoomScalePageLayoutView="0" workbookViewId="0" topLeftCell="A1">
      <selection activeCell="F11" sqref="F11"/>
    </sheetView>
  </sheetViews>
  <sheetFormatPr defaultColWidth="18.7109375" defaultRowHeight="15"/>
  <cols>
    <col min="1" max="1" width="18.7109375" style="0" customWidth="1"/>
    <col min="2" max="2" width="49.8515625" style="0" customWidth="1"/>
    <col min="3" max="4" width="18.7109375" style="0" customWidth="1"/>
    <col min="5" max="5" width="25.140625" style="0" customWidth="1"/>
  </cols>
  <sheetData>
    <row r="4" ht="15.75" thickBot="1"/>
    <row r="5" spans="1:5" ht="15.75" thickBot="1">
      <c r="A5" s="91" t="s">
        <v>58</v>
      </c>
      <c r="B5" s="92" t="s">
        <v>23</v>
      </c>
      <c r="C5" s="92" t="s">
        <v>24</v>
      </c>
      <c r="D5" s="92"/>
      <c r="E5" s="93" t="s">
        <v>53</v>
      </c>
    </row>
    <row r="6" spans="1:7" ht="15">
      <c r="A6" s="81">
        <v>43055</v>
      </c>
      <c r="B6" s="74" t="s">
        <v>28</v>
      </c>
      <c r="C6" s="77">
        <v>1430</v>
      </c>
      <c r="D6" s="74"/>
      <c r="E6" s="82">
        <v>449</v>
      </c>
      <c r="F6" s="95" t="s">
        <v>115</v>
      </c>
      <c r="G6" s="95"/>
    </row>
    <row r="7" spans="1:7" ht="15">
      <c r="A7" s="81" t="s">
        <v>127</v>
      </c>
      <c r="B7" s="74" t="s">
        <v>126</v>
      </c>
      <c r="C7" s="77">
        <v>8000</v>
      </c>
      <c r="D7" s="74" t="s">
        <v>112</v>
      </c>
      <c r="E7" s="82"/>
      <c r="F7" s="95" t="s">
        <v>115</v>
      </c>
      <c r="G7" s="95"/>
    </row>
    <row r="8" spans="1:6" ht="15">
      <c r="A8" s="137"/>
      <c r="B8" s="79" t="s">
        <v>113</v>
      </c>
      <c r="C8" s="77">
        <v>20000</v>
      </c>
      <c r="D8" s="74" t="s">
        <v>129</v>
      </c>
      <c r="E8" s="74"/>
      <c r="F8" t="s">
        <v>115</v>
      </c>
    </row>
    <row r="9" spans="1:6" ht="15">
      <c r="A9" s="74"/>
      <c r="B9" s="79" t="s">
        <v>128</v>
      </c>
      <c r="C9" s="80">
        <v>600</v>
      </c>
      <c r="D9" s="74"/>
      <c r="E9" s="74"/>
      <c r="F9" t="s">
        <v>115</v>
      </c>
    </row>
    <row r="10" spans="1:6" ht="15">
      <c r="A10" s="74"/>
      <c r="B10" s="79" t="s">
        <v>75</v>
      </c>
      <c r="C10" s="80">
        <v>3000</v>
      </c>
      <c r="D10" s="74" t="s">
        <v>112</v>
      </c>
      <c r="E10" s="74"/>
      <c r="F10" t="s">
        <v>115</v>
      </c>
    </row>
    <row r="11" spans="1:5" ht="15">
      <c r="A11" s="137"/>
      <c r="B11" s="79"/>
      <c r="C11" s="80"/>
      <c r="D11" s="74"/>
      <c r="E11" s="74"/>
    </row>
    <row r="12" spans="2:3" ht="15">
      <c r="B12" s="138"/>
      <c r="C12" s="136"/>
    </row>
    <row r="13" spans="2:3" ht="15">
      <c r="B13" s="95"/>
      <c r="C13" s="136"/>
    </row>
    <row r="14" spans="1:3" ht="15">
      <c r="A14" s="76"/>
      <c r="B14" t="s">
        <v>5</v>
      </c>
      <c r="C14" s="94">
        <f>SUM(C6:C12)</f>
        <v>33030</v>
      </c>
    </row>
    <row r="15" ht="15">
      <c r="A15" s="76"/>
    </row>
    <row r="16" ht="15">
      <c r="A16" s="7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G18"/>
  <sheetViews>
    <sheetView zoomScalePageLayoutView="0" workbookViewId="0" topLeftCell="A1">
      <selection activeCell="B19" sqref="B19"/>
    </sheetView>
  </sheetViews>
  <sheetFormatPr defaultColWidth="18.7109375" defaultRowHeight="15"/>
  <cols>
    <col min="1" max="1" width="18.7109375" style="0" customWidth="1"/>
    <col min="2" max="2" width="49.8515625" style="0" customWidth="1"/>
    <col min="3" max="4" width="18.7109375" style="0" customWidth="1"/>
    <col min="5" max="5" width="25.140625" style="0" customWidth="1"/>
  </cols>
  <sheetData>
    <row r="4" ht="15.75" thickBot="1"/>
    <row r="5" spans="1:5" ht="15">
      <c r="A5" s="162" t="s">
        <v>58</v>
      </c>
      <c r="B5" s="163" t="s">
        <v>23</v>
      </c>
      <c r="C5" s="163" t="s">
        <v>24</v>
      </c>
      <c r="D5" s="163"/>
      <c r="E5" s="164" t="s">
        <v>53</v>
      </c>
    </row>
    <row r="6" spans="1:7" ht="15">
      <c r="A6" s="137">
        <v>43075</v>
      </c>
      <c r="B6" s="74" t="s">
        <v>114</v>
      </c>
      <c r="C6" s="77">
        <v>151</v>
      </c>
      <c r="D6" s="74" t="s">
        <v>28</v>
      </c>
      <c r="E6" s="74"/>
      <c r="F6" s="79" t="s">
        <v>115</v>
      </c>
      <c r="G6" s="95"/>
    </row>
    <row r="7" spans="1:7" ht="15">
      <c r="A7" s="137">
        <v>43088</v>
      </c>
      <c r="B7" s="74" t="s">
        <v>133</v>
      </c>
      <c r="C7" s="77">
        <v>48</v>
      </c>
      <c r="D7" s="74" t="s">
        <v>28</v>
      </c>
      <c r="E7" s="74"/>
      <c r="F7" s="79" t="s">
        <v>115</v>
      </c>
      <c r="G7" s="95"/>
    </row>
    <row r="8" spans="1:6" ht="15">
      <c r="A8" s="137">
        <v>43095</v>
      </c>
      <c r="B8" s="79" t="s">
        <v>134</v>
      </c>
      <c r="C8" s="77">
        <v>250</v>
      </c>
      <c r="D8" s="74" t="s">
        <v>28</v>
      </c>
      <c r="E8" s="74"/>
      <c r="F8" s="74" t="s">
        <v>115</v>
      </c>
    </row>
    <row r="9" spans="1:6" ht="15">
      <c r="A9" s="137">
        <v>43095</v>
      </c>
      <c r="B9" s="79" t="s">
        <v>135</v>
      </c>
      <c r="C9" s="80">
        <v>116</v>
      </c>
      <c r="D9" s="74" t="s">
        <v>28</v>
      </c>
      <c r="E9" s="74"/>
      <c r="F9" s="74" t="s">
        <v>115</v>
      </c>
    </row>
    <row r="10" spans="1:6" ht="15">
      <c r="A10" s="137">
        <v>43080</v>
      </c>
      <c r="B10" s="79" t="s">
        <v>136</v>
      </c>
      <c r="C10" s="80">
        <v>5500</v>
      </c>
      <c r="D10" s="74" t="s">
        <v>56</v>
      </c>
      <c r="E10" s="74"/>
      <c r="F10" s="74" t="s">
        <v>115</v>
      </c>
    </row>
    <row r="11" spans="1:6" ht="15">
      <c r="A11" s="137">
        <v>43087</v>
      </c>
      <c r="B11" s="79" t="s">
        <v>137</v>
      </c>
      <c r="C11" s="151">
        <v>20000</v>
      </c>
      <c r="D11" s="74"/>
      <c r="E11" s="74"/>
      <c r="F11" s="74" t="s">
        <v>115</v>
      </c>
    </row>
    <row r="12" spans="1:6" ht="15">
      <c r="A12" s="74"/>
      <c r="B12" s="79" t="s">
        <v>138</v>
      </c>
      <c r="C12" s="80">
        <v>600</v>
      </c>
      <c r="D12" s="74" t="s">
        <v>56</v>
      </c>
      <c r="E12" s="74"/>
      <c r="F12" s="74" t="s">
        <v>115</v>
      </c>
    </row>
    <row r="13" spans="1:6" ht="15">
      <c r="A13" s="74"/>
      <c r="B13" s="79" t="s">
        <v>139</v>
      </c>
      <c r="C13" s="80">
        <v>1000</v>
      </c>
      <c r="D13" s="74" t="s">
        <v>56</v>
      </c>
      <c r="E13" s="74"/>
      <c r="F13" s="74" t="s">
        <v>115</v>
      </c>
    </row>
    <row r="14" spans="1:6" ht="15">
      <c r="A14" s="137">
        <v>43089</v>
      </c>
      <c r="B14" s="79" t="s">
        <v>141</v>
      </c>
      <c r="C14" s="80">
        <v>7776</v>
      </c>
      <c r="D14" s="74"/>
      <c r="E14" s="74"/>
      <c r="F14" s="74" t="s">
        <v>115</v>
      </c>
    </row>
    <row r="15" spans="1:6" ht="15">
      <c r="A15" s="137">
        <v>43100</v>
      </c>
      <c r="B15" s="79" t="s">
        <v>160</v>
      </c>
      <c r="C15" s="80">
        <v>2000</v>
      </c>
      <c r="D15" s="74" t="s">
        <v>56</v>
      </c>
      <c r="E15" s="74"/>
      <c r="F15" s="74" t="s">
        <v>161</v>
      </c>
    </row>
    <row r="16" spans="1:4" ht="15">
      <c r="A16" s="76">
        <v>43096</v>
      </c>
      <c r="B16" s="138" t="s">
        <v>163</v>
      </c>
      <c r="C16" s="165">
        <v>3400</v>
      </c>
      <c r="D16" s="138" t="s">
        <v>164</v>
      </c>
    </row>
    <row r="18" spans="2:3" ht="15">
      <c r="B18" t="s">
        <v>165</v>
      </c>
      <c r="C18">
        <f>SUM(C6:C17)</f>
        <v>40841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4">
      <selection activeCell="B30" sqref="B30:B31"/>
    </sheetView>
  </sheetViews>
  <sheetFormatPr defaultColWidth="9.140625" defaultRowHeight="15"/>
  <cols>
    <col min="2" max="2" width="22.00390625" style="0" customWidth="1"/>
    <col min="3" max="3" width="21.28125" style="0" customWidth="1"/>
    <col min="4" max="4" width="14.00390625" style="0" customWidth="1"/>
  </cols>
  <sheetData>
    <row r="2" spans="1:8" ht="15">
      <c r="A2" t="s">
        <v>73</v>
      </c>
      <c r="B2" s="97" t="s">
        <v>66</v>
      </c>
      <c r="C2" s="97" t="s">
        <v>67</v>
      </c>
      <c r="D2" s="97" t="s">
        <v>72</v>
      </c>
      <c r="E2" s="97" t="s">
        <v>68</v>
      </c>
      <c r="F2" s="97" t="s">
        <v>69</v>
      </c>
      <c r="G2" s="98">
        <v>0.08</v>
      </c>
      <c r="H2" s="97" t="s">
        <v>5</v>
      </c>
    </row>
    <row r="3" spans="2:10" ht="15">
      <c r="B3" s="74" t="s">
        <v>70</v>
      </c>
      <c r="C3" s="74">
        <v>13</v>
      </c>
      <c r="D3" s="74">
        <v>600</v>
      </c>
      <c r="E3" s="74">
        <v>1500</v>
      </c>
      <c r="F3" s="99">
        <v>78713.5</v>
      </c>
      <c r="G3" s="99">
        <v>6297.08</v>
      </c>
      <c r="H3" s="99">
        <f>C3*D3+E3+G3</f>
        <v>15597.08</v>
      </c>
      <c r="J3" s="100"/>
    </row>
    <row r="4" spans="2:8" ht="15">
      <c r="B4" s="74" t="s">
        <v>71</v>
      </c>
      <c r="C4" s="74">
        <v>11</v>
      </c>
      <c r="D4" s="74">
        <v>600</v>
      </c>
      <c r="E4" s="74">
        <v>1500</v>
      </c>
      <c r="F4" s="99">
        <v>52301.5</v>
      </c>
      <c r="G4" s="99">
        <v>4184.12</v>
      </c>
      <c r="H4" s="99">
        <f>C4*D4+E4+G4</f>
        <v>12284.119999999999</v>
      </c>
    </row>
    <row r="5" spans="2:8" ht="15">
      <c r="B5" s="74"/>
      <c r="C5" s="74"/>
      <c r="D5" s="74"/>
      <c r="E5" s="74"/>
      <c r="F5" s="74"/>
      <c r="G5" s="74"/>
      <c r="H5" s="74"/>
    </row>
    <row r="6" spans="2:8" ht="15">
      <c r="B6" s="74" t="s">
        <v>5</v>
      </c>
      <c r="C6" s="74"/>
      <c r="D6" s="74"/>
      <c r="E6" s="74"/>
      <c r="F6" s="74"/>
      <c r="G6" s="74"/>
      <c r="H6" s="99">
        <f>H3+H4</f>
        <v>27881.199999999997</v>
      </c>
    </row>
    <row r="8" ht="15">
      <c r="A8" t="s">
        <v>77</v>
      </c>
    </row>
    <row r="9" spans="2:8" ht="15">
      <c r="B9" s="97" t="s">
        <v>66</v>
      </c>
      <c r="C9" s="97" t="s">
        <v>67</v>
      </c>
      <c r="D9" s="97" t="s">
        <v>72</v>
      </c>
      <c r="E9" s="97" t="s">
        <v>68</v>
      </c>
      <c r="F9" s="97" t="s">
        <v>69</v>
      </c>
      <c r="G9" s="98">
        <v>0.08</v>
      </c>
      <c r="H9" s="97" t="s">
        <v>5</v>
      </c>
    </row>
    <row r="10" spans="2:8" ht="15">
      <c r="B10" s="74" t="s">
        <v>70</v>
      </c>
      <c r="C10" s="74">
        <v>14</v>
      </c>
      <c r="D10" s="74">
        <v>600</v>
      </c>
      <c r="E10" s="74">
        <v>1500</v>
      </c>
      <c r="F10" s="99">
        <v>103974</v>
      </c>
      <c r="G10" s="99">
        <v>6297.08</v>
      </c>
      <c r="H10" s="99">
        <f>C10*D10+E10+G10</f>
        <v>16197.08</v>
      </c>
    </row>
    <row r="11" spans="2:8" ht="15">
      <c r="B11" s="74" t="s">
        <v>71</v>
      </c>
      <c r="C11" s="74">
        <v>16</v>
      </c>
      <c r="D11" s="74">
        <v>600</v>
      </c>
      <c r="E11" s="74">
        <v>1500</v>
      </c>
      <c r="F11" s="99">
        <v>111034</v>
      </c>
      <c r="G11" s="99">
        <v>4184.12</v>
      </c>
      <c r="H11" s="99">
        <f>C11*D11+E11+G11</f>
        <v>15284.119999999999</v>
      </c>
    </row>
    <row r="12" spans="2:8" ht="15">
      <c r="B12" s="74"/>
      <c r="C12" s="74"/>
      <c r="D12" s="74"/>
      <c r="E12" s="74"/>
      <c r="F12" s="74"/>
      <c r="G12" s="74"/>
      <c r="H12" s="74"/>
    </row>
    <row r="13" spans="2:8" ht="15">
      <c r="B13" s="74" t="s">
        <v>5</v>
      </c>
      <c r="C13" s="74"/>
      <c r="D13" s="74"/>
      <c r="E13" s="74"/>
      <c r="F13" s="74"/>
      <c r="G13" s="74"/>
      <c r="H13" s="99">
        <f>H10+H11</f>
        <v>31481.199999999997</v>
      </c>
    </row>
    <row r="15" ht="15">
      <c r="A15" t="s">
        <v>101</v>
      </c>
    </row>
    <row r="16" spans="2:8" ht="15">
      <c r="B16" s="97" t="s">
        <v>66</v>
      </c>
      <c r="C16" s="97" t="s">
        <v>67</v>
      </c>
      <c r="D16" s="97" t="s">
        <v>72</v>
      </c>
      <c r="E16" s="97" t="s">
        <v>68</v>
      </c>
      <c r="F16" s="97" t="s">
        <v>69</v>
      </c>
      <c r="G16" s="98">
        <v>0.08</v>
      </c>
      <c r="H16" s="97" t="s">
        <v>5</v>
      </c>
    </row>
    <row r="17" spans="2:8" ht="15">
      <c r="B17" s="74"/>
      <c r="C17" s="74">
        <v>16</v>
      </c>
      <c r="D17" s="74">
        <v>600</v>
      </c>
      <c r="E17" s="74">
        <v>1500</v>
      </c>
      <c r="F17" s="99">
        <v>145695</v>
      </c>
      <c r="G17" s="99">
        <f>F17*0.08</f>
        <v>11655.6</v>
      </c>
      <c r="H17" s="99">
        <f>C17*D17+E17+G17</f>
        <v>22755.6</v>
      </c>
    </row>
    <row r="18" spans="2:8" ht="15">
      <c r="B18" s="74"/>
      <c r="C18" s="74">
        <v>15</v>
      </c>
      <c r="D18" s="74">
        <v>600</v>
      </c>
      <c r="E18" s="74">
        <v>1500</v>
      </c>
      <c r="F18" s="99">
        <v>118923</v>
      </c>
      <c r="G18" s="99">
        <f>F18*0.08</f>
        <v>9513.84</v>
      </c>
      <c r="H18" s="99">
        <f>C18*D18+E18+G18</f>
        <v>20013.84</v>
      </c>
    </row>
    <row r="19" spans="2:8" ht="15">
      <c r="B19" s="74"/>
      <c r="C19" s="74"/>
      <c r="D19" s="74"/>
      <c r="E19" s="74"/>
      <c r="F19" s="74"/>
      <c r="G19" s="74"/>
      <c r="H19" s="74"/>
    </row>
    <row r="20" spans="2:8" ht="15">
      <c r="B20" s="74" t="s">
        <v>5</v>
      </c>
      <c r="C20" s="74"/>
      <c r="D20" s="74"/>
      <c r="E20" s="74"/>
      <c r="F20" s="74"/>
      <c r="G20" s="74"/>
      <c r="H20" s="99">
        <f>H17+H18</f>
        <v>42769.44</v>
      </c>
    </row>
    <row r="22" spans="1:8" ht="15">
      <c r="A22" t="s">
        <v>117</v>
      </c>
      <c r="B22" s="97" t="s">
        <v>66</v>
      </c>
      <c r="C22" s="97" t="s">
        <v>67</v>
      </c>
      <c r="D22" s="97" t="s">
        <v>72</v>
      </c>
      <c r="E22" s="97" t="s">
        <v>68</v>
      </c>
      <c r="F22" s="97" t="s">
        <v>69</v>
      </c>
      <c r="G22" s="98">
        <v>0.08</v>
      </c>
      <c r="H22" s="97" t="s">
        <v>5</v>
      </c>
    </row>
    <row r="23" spans="2:8" ht="15">
      <c r="B23" s="74"/>
      <c r="C23" s="74">
        <v>14</v>
      </c>
      <c r="D23" s="74">
        <v>600</v>
      </c>
      <c r="E23" s="74">
        <v>1500</v>
      </c>
      <c r="F23" s="99">
        <v>158219</v>
      </c>
      <c r="G23" s="99">
        <f>F23*0.08</f>
        <v>12657.52</v>
      </c>
      <c r="H23" s="99">
        <f>C23*D23+E23+G23</f>
        <v>22557.52</v>
      </c>
    </row>
    <row r="24" spans="2:8" ht="15">
      <c r="B24" s="74"/>
      <c r="C24" s="74">
        <v>16</v>
      </c>
      <c r="D24" s="74">
        <v>600</v>
      </c>
      <c r="E24" s="74">
        <v>1500</v>
      </c>
      <c r="F24" s="99">
        <v>140349</v>
      </c>
      <c r="G24" s="99">
        <f>F24*0.08</f>
        <v>11227.92</v>
      </c>
      <c r="H24" s="99">
        <f>C24*D24+E24+G24</f>
        <v>22327.92</v>
      </c>
    </row>
    <row r="25" spans="2:8" ht="15">
      <c r="B25" s="74"/>
      <c r="C25" s="74"/>
      <c r="D25" s="74"/>
      <c r="E25" s="74"/>
      <c r="F25" s="74"/>
      <c r="G25" s="74"/>
      <c r="H25" s="74"/>
    </row>
    <row r="26" spans="2:8" ht="15">
      <c r="B26" s="74" t="s">
        <v>5</v>
      </c>
      <c r="C26" s="74"/>
      <c r="D26" s="74"/>
      <c r="E26" s="74"/>
      <c r="F26" s="74"/>
      <c r="G26" s="74"/>
      <c r="H26" s="99">
        <f>H23+H24</f>
        <v>44885.44</v>
      </c>
    </row>
    <row r="28" ht="15">
      <c r="A28" t="s">
        <v>140</v>
      </c>
    </row>
    <row r="29" spans="2:8" ht="15">
      <c r="B29" s="97" t="s">
        <v>66</v>
      </c>
      <c r="C29" s="97" t="s">
        <v>67</v>
      </c>
      <c r="D29" s="97" t="s">
        <v>72</v>
      </c>
      <c r="E29" s="97" t="s">
        <v>68</v>
      </c>
      <c r="F29" s="97" t="s">
        <v>69</v>
      </c>
      <c r="G29" s="98">
        <v>0.08</v>
      </c>
      <c r="H29" s="97" t="s">
        <v>5</v>
      </c>
    </row>
    <row r="30" spans="2:8" ht="15">
      <c r="B30" s="74"/>
      <c r="C30" s="74">
        <v>15</v>
      </c>
      <c r="D30" s="74">
        <v>600</v>
      </c>
      <c r="E30" s="74">
        <v>1500</v>
      </c>
      <c r="F30" s="99">
        <v>180648</v>
      </c>
      <c r="G30" s="99">
        <f>F30*0.08</f>
        <v>14451.84</v>
      </c>
      <c r="H30" s="99">
        <f>C30*D30+E30+G30</f>
        <v>24951.84</v>
      </c>
    </row>
    <row r="31" spans="2:8" ht="15">
      <c r="B31" s="74"/>
      <c r="C31" s="74">
        <v>16</v>
      </c>
      <c r="D31" s="74">
        <v>600</v>
      </c>
      <c r="E31" s="74">
        <v>1500</v>
      </c>
      <c r="F31" s="99">
        <v>190959</v>
      </c>
      <c r="G31" s="99">
        <f>F31*0.08</f>
        <v>15276.720000000001</v>
      </c>
      <c r="H31" s="99">
        <f>C31*D31+E31+G31</f>
        <v>26376.72</v>
      </c>
    </row>
    <row r="32" spans="2:8" ht="15">
      <c r="B32" s="74"/>
      <c r="C32" s="74"/>
      <c r="D32" s="74"/>
      <c r="E32" s="74"/>
      <c r="F32" s="74"/>
      <c r="G32" s="74"/>
      <c r="H32" s="74"/>
    </row>
    <row r="33" spans="2:8" ht="15">
      <c r="B33" s="74" t="s">
        <v>5</v>
      </c>
      <c r="C33" s="74"/>
      <c r="D33" s="74"/>
      <c r="E33" s="74"/>
      <c r="F33" s="74"/>
      <c r="G33" s="74"/>
      <c r="H33" s="99">
        <f>H30+H31</f>
        <v>51328.56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D13"/>
  <sheetViews>
    <sheetView zoomScalePageLayoutView="0" workbookViewId="0" topLeftCell="A2">
      <selection activeCell="C9" sqref="C9"/>
    </sheetView>
  </sheetViews>
  <sheetFormatPr defaultColWidth="9.140625" defaultRowHeight="15"/>
  <cols>
    <col min="2" max="2" width="26.28125" style="0" customWidth="1"/>
    <col min="3" max="3" width="39.57421875" style="0" customWidth="1"/>
    <col min="4" max="4" width="29.28125" style="0" customWidth="1"/>
  </cols>
  <sheetData>
    <row r="1" spans="3:4" ht="15">
      <c r="C1" s="122" t="s">
        <v>89</v>
      </c>
      <c r="D1" s="123" t="s">
        <v>90</v>
      </c>
    </row>
    <row r="2" spans="2:4" ht="15">
      <c r="B2" s="116" t="s">
        <v>78</v>
      </c>
      <c r="C2" s="121" t="s">
        <v>77</v>
      </c>
      <c r="D2" s="126" t="s">
        <v>77</v>
      </c>
    </row>
    <row r="3" spans="2:4" ht="15">
      <c r="B3" s="116" t="s">
        <v>79</v>
      </c>
      <c r="C3" s="117">
        <v>160000</v>
      </c>
      <c r="D3" s="127">
        <v>215011.5</v>
      </c>
    </row>
    <row r="4" spans="2:4" ht="15">
      <c r="B4" s="116" t="s">
        <v>80</v>
      </c>
      <c r="C4" s="118">
        <f>C3*0.05</f>
        <v>8000</v>
      </c>
      <c r="D4" s="126"/>
    </row>
    <row r="5" spans="2:4" ht="15">
      <c r="B5" s="116" t="s">
        <v>81</v>
      </c>
      <c r="C5" s="74" t="s">
        <v>82</v>
      </c>
      <c r="D5" s="126" t="s">
        <v>82</v>
      </c>
    </row>
    <row r="6" spans="2:4" ht="96" customHeight="1">
      <c r="B6" s="116" t="s">
        <v>83</v>
      </c>
      <c r="C6" s="75" t="s">
        <v>84</v>
      </c>
      <c r="D6" s="124" t="s">
        <v>93</v>
      </c>
    </row>
    <row r="7" spans="2:4" ht="44.25" customHeight="1">
      <c r="B7" s="116" t="s">
        <v>85</v>
      </c>
      <c r="C7" s="75" t="s">
        <v>86</v>
      </c>
      <c r="D7" s="124" t="s">
        <v>92</v>
      </c>
    </row>
    <row r="8" spans="2:4" ht="39" customHeight="1">
      <c r="B8" s="116" t="s">
        <v>87</v>
      </c>
      <c r="C8" s="75" t="s">
        <v>88</v>
      </c>
      <c r="D8" s="124" t="s">
        <v>91</v>
      </c>
    </row>
    <row r="9" spans="2:4" ht="37.5" customHeight="1">
      <c r="B9" s="116" t="s">
        <v>94</v>
      </c>
      <c r="C9" s="120" t="s">
        <v>95</v>
      </c>
      <c r="D9" s="124" t="s">
        <v>96</v>
      </c>
    </row>
    <row r="10" spans="2:4" ht="30">
      <c r="B10" s="97" t="s">
        <v>97</v>
      </c>
      <c r="C10" s="74"/>
      <c r="D10" s="125" t="s">
        <v>98</v>
      </c>
    </row>
    <row r="13" ht="15">
      <c r="C13" s="1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E10"/>
  <sheetViews>
    <sheetView zoomScalePageLayoutView="0" workbookViewId="0" topLeftCell="A1">
      <selection activeCell="B9" sqref="B9:D10"/>
    </sheetView>
  </sheetViews>
  <sheetFormatPr defaultColWidth="9.140625" defaultRowHeight="15"/>
  <cols>
    <col min="2" max="3" width="36.7109375" style="0" customWidth="1"/>
    <col min="4" max="4" width="45.57421875" style="0" customWidth="1"/>
    <col min="5" max="5" width="11.00390625" style="0" bestFit="1" customWidth="1"/>
  </cols>
  <sheetData>
    <row r="2" spans="2:4" ht="15">
      <c r="B2" s="116" t="s">
        <v>78</v>
      </c>
      <c r="C2" s="116" t="s">
        <v>101</v>
      </c>
      <c r="D2" s="116" t="s">
        <v>101</v>
      </c>
    </row>
    <row r="3" spans="2:5" ht="15">
      <c r="B3" s="116" t="s">
        <v>79</v>
      </c>
      <c r="C3" s="131">
        <v>165000</v>
      </c>
      <c r="D3" s="131">
        <v>264617</v>
      </c>
      <c r="E3" s="133"/>
    </row>
    <row r="4" spans="2:4" ht="15">
      <c r="B4" s="116" t="s">
        <v>80</v>
      </c>
      <c r="C4" s="131">
        <f>C3*0.05</f>
        <v>8250</v>
      </c>
      <c r="D4" s="131">
        <v>1165.19</v>
      </c>
    </row>
    <row r="5" spans="2:5" ht="15">
      <c r="B5" s="116" t="s">
        <v>81</v>
      </c>
      <c r="C5" s="74" t="s">
        <v>102</v>
      </c>
      <c r="D5" s="74" t="s">
        <v>102</v>
      </c>
      <c r="E5" s="134"/>
    </row>
    <row r="6" spans="2:4" ht="75">
      <c r="B6" s="116" t="s">
        <v>83</v>
      </c>
      <c r="C6" s="75" t="s">
        <v>103</v>
      </c>
      <c r="D6" s="75" t="s">
        <v>105</v>
      </c>
    </row>
    <row r="7" spans="2:4" ht="30">
      <c r="B7" s="116" t="s">
        <v>85</v>
      </c>
      <c r="C7" s="75" t="s">
        <v>86</v>
      </c>
      <c r="D7" s="75" t="s">
        <v>106</v>
      </c>
    </row>
    <row r="8" spans="2:4" ht="30">
      <c r="B8" s="116" t="s">
        <v>87</v>
      </c>
      <c r="C8" s="75" t="s">
        <v>91</v>
      </c>
      <c r="D8" s="75" t="s">
        <v>91</v>
      </c>
    </row>
    <row r="9" spans="2:4" ht="45">
      <c r="B9" s="116" t="s">
        <v>94</v>
      </c>
      <c r="C9" s="120" t="s">
        <v>107</v>
      </c>
      <c r="D9" s="120" t="s">
        <v>108</v>
      </c>
    </row>
    <row r="10" spans="2:4" ht="15">
      <c r="B10" s="97" t="s">
        <v>97</v>
      </c>
      <c r="C10" s="132"/>
      <c r="D10" s="135" t="s">
        <v>109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 Анна Владимировна</dc:creator>
  <cp:keywords/>
  <dc:description/>
  <cp:lastModifiedBy>HP</cp:lastModifiedBy>
  <dcterms:created xsi:type="dcterms:W3CDTF">2015-06-18T06:38:59Z</dcterms:created>
  <dcterms:modified xsi:type="dcterms:W3CDTF">2021-03-11T06:10:50Z</dcterms:modified>
  <cp:category/>
  <cp:version/>
  <cp:contentType/>
  <cp:contentStatus/>
</cp:coreProperties>
</file>