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ЭтаКнига"/>
  <mc:AlternateContent xmlns:mc="http://schemas.openxmlformats.org/markup-compatibility/2006">
    <mc:Choice Requires="x15">
      <x15ac:absPath xmlns:x15ac="http://schemas.microsoft.com/office/spreadsheetml/2010/11/ac" url="D:\Documents\Freelance_ru\20210419_1305761_ws393402\"/>
    </mc:Choice>
  </mc:AlternateContent>
  <xr:revisionPtr revIDLastSave="0" documentId="13_ncr:1_{D6033AD9-EC18-4D36-A68D-9F3B6B308A5C}" xr6:coauthVersionLast="46" xr6:coauthVersionMax="46" xr10:uidLastSave="{00000000-0000-0000-0000-000000000000}"/>
  <bookViews>
    <workbookView xWindow="-120" yWindow="-120" windowWidth="29040" windowHeight="15840" activeTab="20" xr2:uid="{00000000-000D-0000-FFFF-FFFF00000000}"/>
  </bookViews>
  <sheets>
    <sheet name="1" sheetId="2" r:id="rId1"/>
    <sheet name="2" sheetId="4" r:id="rId2"/>
    <sheet name="3" sheetId="6" r:id="rId3"/>
    <sheet name="4" sheetId="8" r:id="rId4"/>
    <sheet name="5" sheetId="9" r:id="rId5"/>
    <sheet name="6" sheetId="11" r:id="rId6"/>
    <sheet name="7" sheetId="14" r:id="rId7"/>
    <sheet name="8" sheetId="15" r:id="rId8"/>
    <sheet name="9" sheetId="16" r:id="rId9"/>
    <sheet name="10" sheetId="18" r:id="rId10"/>
    <sheet name="11" sheetId="20" r:id="rId11"/>
    <sheet name="12" sheetId="23" r:id="rId12"/>
    <sheet name="13" sheetId="25" r:id="rId13"/>
    <sheet name="14" sheetId="29" r:id="rId14"/>
    <sheet name="15" sheetId="30" r:id="rId15"/>
    <sheet name="16" sheetId="44" r:id="rId16"/>
    <sheet name="1 кв" sheetId="35" r:id="rId17"/>
    <sheet name="2 кв" sheetId="36" r:id="rId18"/>
    <sheet name="3 кв" sheetId="37" r:id="rId19"/>
    <sheet name="4 кв" sheetId="38" r:id="rId20"/>
    <sheet name="Отчет Оргтехника" sheetId="42" r:id="rId21"/>
    <sheet name="Таблица1" sheetId="43" r:id="rId22"/>
  </sheets>
  <definedNames>
    <definedName name="_xlnm._FilterDatabase" localSheetId="12" hidden="1">'13'!$A$1:$H$1</definedName>
    <definedName name="_xlnm._FilterDatabase" localSheetId="13" hidden="1">'14'!$A$2:$I$2</definedName>
    <definedName name="_xlnm._FilterDatabase" localSheetId="14" hidden="1">'15'!$I$1:$L$38</definedName>
    <definedName name="ExternalData_1" localSheetId="21" hidden="1">Таблица1!$A$1:$I$51</definedName>
    <definedName name="Срез_Город">#N/A</definedName>
    <definedName name="Срез_Дата_рождения">#N/A</definedName>
    <definedName name="Срез_Имя">#N/A</definedName>
    <definedName name="Срез_количество_детей">#N/A</definedName>
    <definedName name="Срез_оклад__€">#N/A</definedName>
    <definedName name="Срез_отдел">#N/A</definedName>
    <definedName name="Срез_Отчество">#N/A</definedName>
    <definedName name="Срез_пол">#N/A</definedName>
    <definedName name="Срез_Фамилия">#N/A</definedName>
  </definedNames>
  <calcPr calcId="191029"/>
  <pivotCaches>
    <pivotCache cacheId="4" r:id="rId23"/>
    <pivotCache cacheId="7" r:id="rId24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5"/>
        <x14:slicerCache r:id="rId26"/>
        <x14:slicerCache r:id="rId27"/>
        <x14:slicerCache r:id="rId28"/>
        <x14:slicerCache r:id="rId29"/>
        <x14:slicerCache r:id="rId30"/>
        <x14:slicerCache r:id="rId31"/>
        <x14:slicerCache r:id="rId32"/>
        <x14:slicerCache r:id="rId33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44" l="1"/>
  <c r="C5" i="44" s="1"/>
  <c r="D2" i="44"/>
  <c r="C3" i="44"/>
  <c r="D3" i="44"/>
  <c r="E3" i="44"/>
  <c r="E5" i="44" s="1"/>
  <c r="D4" i="44"/>
  <c r="D5" i="44"/>
  <c r="C6" i="44"/>
  <c r="C7" i="44"/>
  <c r="E7" i="44"/>
  <c r="E10" i="44" s="1"/>
  <c r="D8" i="44"/>
  <c r="D10" i="44" s="1"/>
  <c r="C9" i="44"/>
  <c r="C10" i="44" s="1"/>
  <c r="D9" i="44"/>
  <c r="F9" i="44"/>
  <c r="F10" i="44" s="1"/>
  <c r="C11" i="44"/>
  <c r="C13" i="44" s="1"/>
  <c r="D11" i="44"/>
  <c r="D13" i="44" s="1"/>
  <c r="E11" i="44"/>
  <c r="E13" i="44" s="1"/>
  <c r="D12" i="44"/>
  <c r="C14" i="44"/>
  <c r="C16" i="44" s="1"/>
  <c r="D14" i="44"/>
  <c r="D16" i="44" s="1"/>
  <c r="E14" i="44"/>
  <c r="E16" i="44" s="1"/>
  <c r="C15" i="44"/>
  <c r="D15" i="44"/>
  <c r="F15" i="44"/>
  <c r="F16" i="44"/>
  <c r="C17" i="44"/>
  <c r="C20" i="44" s="1"/>
  <c r="D17" i="44"/>
  <c r="D20" i="44" s="1"/>
  <c r="E17" i="44"/>
  <c r="E20" i="44" s="1"/>
  <c r="D18" i="44"/>
  <c r="C19" i="44"/>
  <c r="D19" i="44"/>
  <c r="F19" i="44"/>
  <c r="F20" i="44"/>
  <c r="C21" i="44"/>
  <c r="D21" i="44"/>
  <c r="D22" i="44"/>
  <c r="C23" i="44"/>
  <c r="D23" i="44"/>
  <c r="F23" i="44"/>
  <c r="F24" i="44" s="1"/>
  <c r="C24" i="44"/>
  <c r="D24" i="44"/>
  <c r="C25" i="44"/>
  <c r="C26" i="44"/>
  <c r="D25" i="44"/>
  <c r="D26" i="44"/>
  <c r="C27" i="44"/>
  <c r="C28" i="44"/>
  <c r="C29" i="44"/>
  <c r="C30" i="44" s="1"/>
  <c r="D27" i="44"/>
  <c r="D28" i="44"/>
  <c r="D29" i="44"/>
  <c r="E27" i="44"/>
  <c r="E30" i="44" s="1"/>
  <c r="E28" i="44"/>
  <c r="E29" i="44"/>
  <c r="D30" i="44"/>
  <c r="C31" i="44"/>
  <c r="C32" i="44"/>
  <c r="D31" i="44"/>
  <c r="D35" i="44" s="1"/>
  <c r="D33" i="44"/>
  <c r="D34" i="44"/>
  <c r="F34" i="44"/>
  <c r="F35" i="44" s="1"/>
  <c r="C35" i="44"/>
  <c r="C36" i="44"/>
  <c r="D36" i="44"/>
  <c r="C37" i="44"/>
  <c r="D37" i="44"/>
  <c r="C38" i="44"/>
  <c r="D38" i="44"/>
  <c r="C39" i="44"/>
  <c r="D39" i="44"/>
  <c r="C40" i="44"/>
  <c r="D40" i="44"/>
  <c r="F40" i="44"/>
  <c r="C41" i="44"/>
  <c r="D41" i="44"/>
  <c r="F41" i="44"/>
  <c r="C42" i="44"/>
  <c r="D42" i="44"/>
  <c r="D43" i="44"/>
  <c r="C44" i="44"/>
  <c r="D44" i="44"/>
  <c r="F44" i="44"/>
  <c r="F45" i="44" s="1"/>
  <c r="C45" i="44"/>
  <c r="D45" i="44"/>
  <c r="C46" i="44"/>
  <c r="D46" i="44"/>
  <c r="C47" i="44"/>
  <c r="D47" i="44"/>
  <c r="D50" i="44" s="1"/>
  <c r="D48" i="44"/>
  <c r="E47" i="44"/>
  <c r="E50" i="44" s="1"/>
  <c r="E48" i="44"/>
  <c r="D49" i="44"/>
  <c r="C50" i="44"/>
  <c r="D51" i="44"/>
  <c r="D53" i="44" s="1"/>
  <c r="C52" i="44"/>
  <c r="C53" i="44" s="1"/>
  <c r="D52" i="44"/>
  <c r="E52" i="44"/>
  <c r="E53" i="44" s="1"/>
  <c r="C54" i="44"/>
  <c r="D54" i="44"/>
  <c r="D57" i="44" s="1"/>
  <c r="D55" i="44"/>
  <c r="C56" i="44"/>
  <c r="C57" i="44" s="1"/>
  <c r="D56" i="44"/>
  <c r="F56" i="44"/>
  <c r="F57" i="44"/>
  <c r="C58" i="44"/>
  <c r="C60" i="44" s="1"/>
  <c r="D58" i="44"/>
  <c r="D60" i="44" s="1"/>
  <c r="C59" i="44"/>
  <c r="D59" i="44"/>
  <c r="E59" i="44"/>
  <c r="E60" i="44"/>
  <c r="D61" i="44"/>
  <c r="D63" i="44" s="1"/>
  <c r="C62" i="44"/>
  <c r="C63" i="44" s="1"/>
  <c r="D62" i="44"/>
  <c r="F62" i="44"/>
  <c r="F63" i="44" s="1"/>
  <c r="D64" i="44"/>
  <c r="D66" i="44" s="1"/>
  <c r="C65" i="44"/>
  <c r="D65" i="44"/>
  <c r="F65" i="44"/>
  <c r="F66" i="44" s="1"/>
  <c r="C66" i="44"/>
  <c r="D67" i="44"/>
  <c r="C68" i="44"/>
  <c r="D68" i="44"/>
  <c r="F68" i="44"/>
  <c r="F69" i="44" s="1"/>
  <c r="C69" i="44"/>
  <c r="D69" i="44"/>
  <c r="D70" i="44"/>
  <c r="C71" i="44"/>
  <c r="C73" i="44" s="1"/>
  <c r="C72" i="44"/>
  <c r="D71" i="44"/>
  <c r="D73" i="44" s="1"/>
  <c r="D72" i="44"/>
  <c r="F71" i="44"/>
  <c r="F73" i="44" s="1"/>
  <c r="F72" i="44"/>
  <c r="D74" i="44"/>
  <c r="D75" i="44"/>
  <c r="C76" i="44"/>
  <c r="C77" i="44" s="1"/>
  <c r="D76" i="44"/>
  <c r="D77" i="44" s="1"/>
  <c r="F76" i="44"/>
  <c r="F77" i="44" s="1"/>
  <c r="C78" i="44"/>
  <c r="C81" i="44" s="1"/>
  <c r="C79" i="44"/>
  <c r="D79" i="44"/>
  <c r="D81" i="44" s="1"/>
  <c r="E79" i="44"/>
  <c r="E81" i="44" s="1"/>
  <c r="D80" i="44"/>
  <c r="C82" i="44"/>
  <c r="C85" i="44" s="1"/>
  <c r="D82" i="44"/>
  <c r="D85" i="44" s="1"/>
  <c r="D83" i="44"/>
  <c r="E83" i="44"/>
  <c r="E85" i="44" s="1"/>
  <c r="D84" i="44"/>
  <c r="C86" i="44"/>
  <c r="D86" i="44"/>
  <c r="C87" i="44"/>
  <c r="D87" i="44"/>
  <c r="C88" i="44"/>
  <c r="C90" i="44" s="1"/>
  <c r="D88" i="44"/>
  <c r="C89" i="44"/>
  <c r="D89" i="44"/>
  <c r="E89" i="44"/>
  <c r="D90" i="44"/>
  <c r="E90" i="44"/>
  <c r="D91" i="44"/>
  <c r="D93" i="44" s="1"/>
  <c r="C92" i="44"/>
  <c r="D92" i="44"/>
  <c r="C93" i="44"/>
  <c r="D94" i="44"/>
  <c r="D96" i="44" s="1"/>
  <c r="C95" i="44"/>
  <c r="F95" i="44"/>
  <c r="F96" i="44" s="1"/>
  <c r="C96" i="44"/>
  <c r="D97" i="44"/>
  <c r="C98" i="44"/>
  <c r="C100" i="44" s="1"/>
  <c r="C99" i="44"/>
  <c r="D98" i="44"/>
  <c r="D100" i="44" s="1"/>
  <c r="D99" i="44"/>
  <c r="F98" i="44"/>
  <c r="F100" i="44" s="1"/>
  <c r="F99" i="44"/>
  <c r="D101" i="44"/>
  <c r="D103" i="44" s="1"/>
  <c r="C102" i="44"/>
  <c r="C103" i="44" s="1"/>
  <c r="D102" i="44"/>
  <c r="F102" i="44"/>
  <c r="F103" i="44" s="1"/>
  <c r="D104" i="44"/>
  <c r="D106" i="44" s="1"/>
  <c r="C105" i="44"/>
  <c r="D105" i="44"/>
  <c r="F105" i="44"/>
  <c r="F106" i="44" s="1"/>
  <c r="C106" i="44"/>
  <c r="D107" i="44"/>
  <c r="C108" i="44"/>
  <c r="D108" i="44"/>
  <c r="F108" i="44"/>
  <c r="F109" i="44" s="1"/>
  <c r="C109" i="44"/>
  <c r="D109" i="44"/>
  <c r="D110" i="44"/>
  <c r="C111" i="44"/>
  <c r="C112" i="44" s="1"/>
  <c r="D112" i="44"/>
  <c r="L3" i="30" l="1"/>
  <c r="L4" i="30"/>
  <c r="L5" i="30"/>
  <c r="L6" i="30"/>
  <c r="L7" i="30"/>
  <c r="L8" i="30"/>
  <c r="L9" i="30"/>
  <c r="L2" i="30"/>
  <c r="K3" i="30"/>
  <c r="K4" i="30"/>
  <c r="K5" i="30"/>
  <c r="K6" i="30"/>
  <c r="K7" i="30"/>
  <c r="K8" i="30"/>
  <c r="K9" i="30"/>
  <c r="K2" i="30"/>
  <c r="J2" i="30"/>
  <c r="J3" i="30"/>
  <c r="J4" i="30"/>
  <c r="J5" i="30"/>
  <c r="J6" i="30"/>
  <c r="J7" i="30"/>
  <c r="J8" i="30"/>
  <c r="J9" i="30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2" i="20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2" i="20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2" i="18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" i="16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" i="16"/>
  <c r="F4" i="15"/>
  <c r="F5" i="15"/>
  <c r="F6" i="15"/>
  <c r="F7" i="15"/>
  <c r="F8" i="15"/>
  <c r="F9" i="15"/>
  <c r="F3" i="15"/>
  <c r="E4" i="15"/>
  <c r="E5" i="15"/>
  <c r="E6" i="15"/>
  <c r="E7" i="15"/>
  <c r="E8" i="15"/>
  <c r="E9" i="15"/>
  <c r="E3" i="15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2" i="14"/>
  <c r="H5" i="11"/>
  <c r="H6" i="11"/>
  <c r="H7" i="11"/>
  <c r="H8" i="11"/>
  <c r="H4" i="11"/>
  <c r="G4" i="11"/>
  <c r="G5" i="11"/>
  <c r="G6" i="11"/>
  <c r="G7" i="11"/>
  <c r="G8" i="11"/>
  <c r="E15" i="9"/>
  <c r="E4" i="9"/>
  <c r="E5" i="9"/>
  <c r="E6" i="9"/>
  <c r="E7" i="9"/>
  <c r="E8" i="9"/>
  <c r="E9" i="9"/>
  <c r="E10" i="9"/>
  <c r="E11" i="9"/>
  <c r="E12" i="9"/>
  <c r="E13" i="9"/>
  <c r="E14" i="9"/>
  <c r="E3" i="9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2" i="8"/>
  <c r="L22" i="6"/>
  <c r="L21" i="6"/>
  <c r="L18" i="6"/>
  <c r="L17" i="6"/>
  <c r="L14" i="6"/>
  <c r="L13" i="6"/>
  <c r="L10" i="6"/>
  <c r="L9" i="6"/>
  <c r="L4" i="6"/>
  <c r="L5" i="6"/>
  <c r="L6" i="6"/>
  <c r="L3" i="6"/>
  <c r="L13" i="4"/>
  <c r="L12" i="4"/>
  <c r="L8" i="4"/>
  <c r="L7" i="4"/>
  <c r="L4" i="4"/>
  <c r="L3" i="4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2" i="2"/>
  <c r="M8" i="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C2B6B02-8CC8-48BD-B60A-5A2E57216372}" keepAlive="1" name="Запрос — Таблица1" description="Соединение с запросом &quot;Таблица1&quot; в книге." type="5" refreshedVersion="7" background="1" saveData="1">
    <dbPr connection="Provider=Microsoft.Mashup.OleDb.1;Data Source=$Workbook$;Location=Таблица1;Extended Properties=&quot;&quot;" command="SELECT * FROM [Таблица1]"/>
  </connection>
</connections>
</file>

<file path=xl/sharedStrings.xml><?xml version="1.0" encoding="utf-8"?>
<sst xmlns="http://schemas.openxmlformats.org/spreadsheetml/2006/main" count="2702" uniqueCount="591">
  <si>
    <t>№</t>
  </si>
  <si>
    <t>Фамилия</t>
  </si>
  <si>
    <t>Имя</t>
  </si>
  <si>
    <t>Отчество</t>
  </si>
  <si>
    <t>Оклад, €</t>
  </si>
  <si>
    <t>Премия, €</t>
  </si>
  <si>
    <t>Налог, €</t>
  </si>
  <si>
    <t>Итого, €</t>
  </si>
  <si>
    <t>Итого, р</t>
  </si>
  <si>
    <t>Итого, $</t>
  </si>
  <si>
    <t>% премии</t>
  </si>
  <si>
    <t>Ангелочкин</t>
  </si>
  <si>
    <t>Антон</t>
  </si>
  <si>
    <t>Алексеевич</t>
  </si>
  <si>
    <t>% налога</t>
  </si>
  <si>
    <t>Ангелочкина</t>
  </si>
  <si>
    <t>Анна</t>
  </si>
  <si>
    <t>Алексеевна</t>
  </si>
  <si>
    <t>1$</t>
  </si>
  <si>
    <t>Везунчиков</t>
  </si>
  <si>
    <t>Виктор</t>
  </si>
  <si>
    <t>Васильевич</t>
  </si>
  <si>
    <t>Везунчикова</t>
  </si>
  <si>
    <t>Вера</t>
  </si>
  <si>
    <t>Васильевна</t>
  </si>
  <si>
    <t>Веселая</t>
  </si>
  <si>
    <t>Валентина</t>
  </si>
  <si>
    <t>Викторовна</t>
  </si>
  <si>
    <t>Веселый</t>
  </si>
  <si>
    <t>Василий</t>
  </si>
  <si>
    <t>Викторович</t>
  </si>
  <si>
    <t>Добрейший</t>
  </si>
  <si>
    <t>Даниил</t>
  </si>
  <si>
    <t>Дмитриевич</t>
  </si>
  <si>
    <t>Добрецов</t>
  </si>
  <si>
    <t>Денис</t>
  </si>
  <si>
    <t>Давидович</t>
  </si>
  <si>
    <t>Добрецова</t>
  </si>
  <si>
    <t>Дарья</t>
  </si>
  <si>
    <t>Дмитриевна</t>
  </si>
  <si>
    <t>Душечкин</t>
  </si>
  <si>
    <t>Дмитрий</t>
  </si>
  <si>
    <t>Данилович</t>
  </si>
  <si>
    <t>Душечкина</t>
  </si>
  <si>
    <t>Дина</t>
  </si>
  <si>
    <t>Замечательная</t>
  </si>
  <si>
    <t>Зинаида</t>
  </si>
  <si>
    <t>Захаровна</t>
  </si>
  <si>
    <t>Замечательный</t>
  </si>
  <si>
    <t>Захар</t>
  </si>
  <si>
    <t>Захарович</t>
  </si>
  <si>
    <t>Красавцев</t>
  </si>
  <si>
    <t>Константин</t>
  </si>
  <si>
    <t>Кириллович</t>
  </si>
  <si>
    <t>Любовь</t>
  </si>
  <si>
    <t>Леонид</t>
  </si>
  <si>
    <t>Леонидович</t>
  </si>
  <si>
    <t>Лариса</t>
  </si>
  <si>
    <t>Леонтьевна</t>
  </si>
  <si>
    <t>Мирная</t>
  </si>
  <si>
    <t>Марина</t>
  </si>
  <si>
    <t>Максимовна</t>
  </si>
  <si>
    <t>Мирный</t>
  </si>
  <si>
    <t>Максим</t>
  </si>
  <si>
    <t>Михайлович</t>
  </si>
  <si>
    <t>Неунывающая</t>
  </si>
  <si>
    <t>Нина</t>
  </si>
  <si>
    <t>Николаевна</t>
  </si>
  <si>
    <t>Неунывающий</t>
  </si>
  <si>
    <t>Никита</t>
  </si>
  <si>
    <t>Николаевич</t>
  </si>
  <si>
    <t>Оптимистов</t>
  </si>
  <si>
    <t>Олег</t>
  </si>
  <si>
    <t>Осипович</t>
  </si>
  <si>
    <t>Оптимистова</t>
  </si>
  <si>
    <t>Ольга</t>
  </si>
  <si>
    <t>Олеговна</t>
  </si>
  <si>
    <t>Отличницева</t>
  </si>
  <si>
    <t>Оксана</t>
  </si>
  <si>
    <t>Позитивная</t>
  </si>
  <si>
    <t>Полина</t>
  </si>
  <si>
    <t>Платоновна</t>
  </si>
  <si>
    <t>Позитивов</t>
  </si>
  <si>
    <t>Платон</t>
  </si>
  <si>
    <t>Петрович</t>
  </si>
  <si>
    <t>Праздников</t>
  </si>
  <si>
    <t>Павел</t>
  </si>
  <si>
    <t>Платонович</t>
  </si>
  <si>
    <t>Праздникова</t>
  </si>
  <si>
    <t>Павловна</t>
  </si>
  <si>
    <t>Прекрасная</t>
  </si>
  <si>
    <t>Пелагея</t>
  </si>
  <si>
    <t>Прекрасный</t>
  </si>
  <si>
    <t>Петр</t>
  </si>
  <si>
    <t>Павлович</t>
  </si>
  <si>
    <t>Приятный</t>
  </si>
  <si>
    <t>Радостная</t>
  </si>
  <si>
    <t>Раиса</t>
  </si>
  <si>
    <t>Романовна</t>
  </si>
  <si>
    <t>Рената</t>
  </si>
  <si>
    <t>Руслановна</t>
  </si>
  <si>
    <t>Радостнов</t>
  </si>
  <si>
    <t>Руслан</t>
  </si>
  <si>
    <t>Романович</t>
  </si>
  <si>
    <t>Радостный</t>
  </si>
  <si>
    <t>Роман</t>
  </si>
  <si>
    <t>Русланович</t>
  </si>
  <si>
    <t>Романтичный</t>
  </si>
  <si>
    <t>Счастливцев</t>
  </si>
  <si>
    <t>Сергей</t>
  </si>
  <si>
    <t>Семенович</t>
  </si>
  <si>
    <t>Станислав</t>
  </si>
  <si>
    <t>Счастливцева</t>
  </si>
  <si>
    <t>Светлана</t>
  </si>
  <si>
    <t>Сергеевна</t>
  </si>
  <si>
    <t>Толерантная</t>
  </si>
  <si>
    <t>Таисия</t>
  </si>
  <si>
    <t>Тихоновна</t>
  </si>
  <si>
    <t>Толерантный</t>
  </si>
  <si>
    <t>Тимофей</t>
  </si>
  <si>
    <t>Трофимович</t>
  </si>
  <si>
    <t>Удальцов</t>
  </si>
  <si>
    <t>Устин</t>
  </si>
  <si>
    <t>Устинович</t>
  </si>
  <si>
    <t>Улыбочкина</t>
  </si>
  <si>
    <t>Ульяна</t>
  </si>
  <si>
    <t>Устиновна</t>
  </si>
  <si>
    <t>Хорошая</t>
  </si>
  <si>
    <t>Христина</t>
  </si>
  <si>
    <t>Харитоновна</t>
  </si>
  <si>
    <t>Хороших</t>
  </si>
  <si>
    <t>Харитон</t>
  </si>
  <si>
    <t>Харитонович</t>
  </si>
  <si>
    <t>Юбилейный</t>
  </si>
  <si>
    <t>Юрий</t>
  </si>
  <si>
    <t>Юрьевич</t>
  </si>
  <si>
    <t>Юркая</t>
  </si>
  <si>
    <t>Юлия</t>
  </si>
  <si>
    <t>Юрьевна</t>
  </si>
  <si>
    <t>Ясная</t>
  </si>
  <si>
    <t>Яна</t>
  </si>
  <si>
    <t>Яковлевна</t>
  </si>
  <si>
    <t>Ясный</t>
  </si>
  <si>
    <t>Яков</t>
  </si>
  <si>
    <t>Яковлевич</t>
  </si>
  <si>
    <t>Наименование</t>
  </si>
  <si>
    <t>Цена, $</t>
  </si>
  <si>
    <t>Количество</t>
  </si>
  <si>
    <t>Стоимость, $</t>
  </si>
  <si>
    <t>скейт</t>
  </si>
  <si>
    <t>ролики</t>
  </si>
  <si>
    <t>мячи теннисные</t>
  </si>
  <si>
    <t>велосипед</t>
  </si>
  <si>
    <t>коньки</t>
  </si>
  <si>
    <t>ракетка</t>
  </si>
  <si>
    <t>костюм спортивный</t>
  </si>
  <si>
    <t>кимоно</t>
  </si>
  <si>
    <t>лыжи горные</t>
  </si>
  <si>
    <t>кроссовки</t>
  </si>
  <si>
    <t>футболка</t>
  </si>
  <si>
    <t>велошлем</t>
  </si>
  <si>
    <t>пол</t>
  </si>
  <si>
    <t>дата
рождения</t>
  </si>
  <si>
    <t>Город</t>
  </si>
  <si>
    <t>отдел</t>
  </si>
  <si>
    <t>оклад, €</t>
  </si>
  <si>
    <t>количество
детей</t>
  </si>
  <si>
    <t>м</t>
  </si>
  <si>
    <t>Москва</t>
  </si>
  <si>
    <t>ТКБ</t>
  </si>
  <si>
    <t>Сумма окладов, €:</t>
  </si>
  <si>
    <t>ж</t>
  </si>
  <si>
    <t>Звенигород</t>
  </si>
  <si>
    <t>АПС</t>
  </si>
  <si>
    <t>М</t>
  </si>
  <si>
    <t>ОТД</t>
  </si>
  <si>
    <t>Ж</t>
  </si>
  <si>
    <t>Нижний Новгород</t>
  </si>
  <si>
    <t>Екатеринбург</t>
  </si>
  <si>
    <t>ОНК</t>
  </si>
  <si>
    <t>Количество детей сотрудников:</t>
  </si>
  <si>
    <t>рожденных до 1980 г</t>
  </si>
  <si>
    <t>отдела АПС</t>
  </si>
  <si>
    <t>Казань</t>
  </si>
  <si>
    <t>Санкт-Петербург</t>
  </si>
  <si>
    <t>Ярославль</t>
  </si>
  <si>
    <t>Владимир</t>
  </si>
  <si>
    <t>Красногорск</t>
  </si>
  <si>
    <t>Коэффициент</t>
  </si>
  <si>
    <t>Количество сотрудников в городе:</t>
  </si>
  <si>
    <t>Количество сотрудников, у которых:</t>
  </si>
  <si>
    <t>не менее 2-х детей</t>
  </si>
  <si>
    <t>оклад менее 4000€</t>
  </si>
  <si>
    <t>Количество сотрудников</t>
  </si>
  <si>
    <t>отдела ОНК с окладом свыше 4000€</t>
  </si>
  <si>
    <t>рожденных с 1970 по 1989 г. включительно</t>
  </si>
  <si>
    <t>Средний оклад в городах, €:</t>
  </si>
  <si>
    <t>Средний оклад, €:</t>
  </si>
  <si>
    <t>таб №</t>
  </si>
  <si>
    <t>Пол</t>
  </si>
  <si>
    <t>Дата рождения</t>
  </si>
  <si>
    <t>Оклад, у.е</t>
  </si>
  <si>
    <t>На руки, у.е.</t>
  </si>
  <si>
    <t>Отдел</t>
  </si>
  <si>
    <t>Название</t>
  </si>
  <si>
    <t>налоги</t>
  </si>
  <si>
    <t>документация</t>
  </si>
  <si>
    <t>техслужба</t>
  </si>
  <si>
    <t>качество</t>
  </si>
  <si>
    <t>ИТОГО НА РУКИ:</t>
  </si>
  <si>
    <t>АО "Книга"</t>
  </si>
  <si>
    <t>компьютер</t>
  </si>
  <si>
    <t>Фирма "Астра"</t>
  </si>
  <si>
    <t>ООО "Консул"</t>
  </si>
  <si>
    <t>МФУ</t>
  </si>
  <si>
    <t>ТД "Северный"</t>
  </si>
  <si>
    <t>принтер</t>
  </si>
  <si>
    <t>АО "Трейд-Инвест"</t>
  </si>
  <si>
    <t>сканер</t>
  </si>
  <si>
    <t>Фирма "Контур-М"</t>
  </si>
  <si>
    <t>Фирма "Консалтинг"</t>
  </si>
  <si>
    <t>Цена за шт.</t>
  </si>
  <si>
    <t>Специальная скидка</t>
  </si>
  <si>
    <t>ИТОГО:</t>
  </si>
  <si>
    <t>Сумма заказа, р</t>
  </si>
  <si>
    <t>Дата поступления</t>
  </si>
  <si>
    <t>12-001</t>
  </si>
  <si>
    <t>12-002</t>
  </si>
  <si>
    <t>12-003</t>
  </si>
  <si>
    <t>12-004</t>
  </si>
  <si>
    <t>12-005</t>
  </si>
  <si>
    <t>12-006</t>
  </si>
  <si>
    <t>12-007</t>
  </si>
  <si>
    <t>12-008</t>
  </si>
  <si>
    <t>12-009</t>
  </si>
  <si>
    <t>12-010</t>
  </si>
  <si>
    <t>12-011</t>
  </si>
  <si>
    <t>12-012</t>
  </si>
  <si>
    <t>12-013</t>
  </si>
  <si>
    <t>12-014</t>
  </si>
  <si>
    <t>12-015</t>
  </si>
  <si>
    <t>12-016</t>
  </si>
  <si>
    <t>12-017</t>
  </si>
  <si>
    <t>12-018</t>
  </si>
  <si>
    <t>12-019</t>
  </si>
  <si>
    <t>12-020</t>
  </si>
  <si>
    <t>12-021</t>
  </si>
  <si>
    <t>12-022</t>
  </si>
  <si>
    <t>12-023</t>
  </si>
  <si>
    <t>12-024</t>
  </si>
  <si>
    <t>12-025</t>
  </si>
  <si>
    <t>12-026</t>
  </si>
  <si>
    <t>12-027</t>
  </si>
  <si>
    <t>12-028</t>
  </si>
  <si>
    <t>12-029</t>
  </si>
  <si>
    <t>12-030</t>
  </si>
  <si>
    <t>12-031</t>
  </si>
  <si>
    <t>12-032</t>
  </si>
  <si>
    <t>12-033</t>
  </si>
  <si>
    <t>12-034</t>
  </si>
  <si>
    <t>Продажа контрактов по регионам, шт</t>
  </si>
  <si>
    <t>Регион</t>
  </si>
  <si>
    <t>1 кв</t>
  </si>
  <si>
    <t>2 кв</t>
  </si>
  <si>
    <t>3 кв</t>
  </si>
  <si>
    <t>4 кв</t>
  </si>
  <si>
    <t>Квартальный вывод</t>
  </si>
  <si>
    <t>Годовой вывод</t>
  </si>
  <si>
    <t>Север</t>
  </si>
  <si>
    <t>шанс есть</t>
  </si>
  <si>
    <t>Восток</t>
  </si>
  <si>
    <t>молодцы</t>
  </si>
  <si>
    <t>Центр</t>
  </si>
  <si>
    <t>Юг</t>
  </si>
  <si>
    <t>Запад</t>
  </si>
  <si>
    <t>Ф.И.О.</t>
  </si>
  <si>
    <t>Оклад, руб</t>
  </si>
  <si>
    <t>Премия</t>
  </si>
  <si>
    <t>Ангелочкин Антон Алексеевич</t>
  </si>
  <si>
    <t>Везунчиков Виктор Васильевич</t>
  </si>
  <si>
    <t>Веселый Василий Викторович</t>
  </si>
  <si>
    <t>Добрейший Даниил Дмитриевич</t>
  </si>
  <si>
    <t>РМО</t>
  </si>
  <si>
    <t>ОКЧ</t>
  </si>
  <si>
    <t>-</t>
  </si>
  <si>
    <t>Добрецов Денис Давидович</t>
  </si>
  <si>
    <t>Душечкин Дмитрий Данилович</t>
  </si>
  <si>
    <t>Замечательная Зинаида Захаровна</t>
  </si>
  <si>
    <t>Красавцев Константин Кириллович</t>
  </si>
  <si>
    <t>Мирный Максим Михайлович</t>
  </si>
  <si>
    <t>ОМА</t>
  </si>
  <si>
    <t>Неунывающий Никита Николаевич</t>
  </si>
  <si>
    <t>Оптимистов Олег Осипович</t>
  </si>
  <si>
    <t>Отличницева Оксана Олеговна</t>
  </si>
  <si>
    <t>Позитивов Платон Петрович</t>
  </si>
  <si>
    <t>Праздникова Полина Павловна</t>
  </si>
  <si>
    <t>Прекрасная Пелагея Платоновна</t>
  </si>
  <si>
    <t>Приятный Павел Петрович</t>
  </si>
  <si>
    <t>Радостная Раиса Романовна</t>
  </si>
  <si>
    <t>Радостный Роман Русланович</t>
  </si>
  <si>
    <t>Счастливцев Сергей Семенович</t>
  </si>
  <si>
    <t>Толерантная Таисия Тихоновна</t>
  </si>
  <si>
    <t>Удальцов Устин Устинович</t>
  </si>
  <si>
    <t>Улыбочкина Ульяна Устиновна</t>
  </si>
  <si>
    <t>Хороших Харитон Харитонович</t>
  </si>
  <si>
    <t>1..5</t>
  </si>
  <si>
    <t>&gt;5</t>
  </si>
  <si>
    <t>Фамилия Имя</t>
  </si>
  <si>
    <t>ФИО</t>
  </si>
  <si>
    <t>торт "Мелодия весны"</t>
  </si>
  <si>
    <t>пирог "Вселенная"</t>
  </si>
  <si>
    <t>кекс "Он и Она"</t>
  </si>
  <si>
    <t>торт "Радости жизни"</t>
  </si>
  <si>
    <t>пирог "Неожиданность"</t>
  </si>
  <si>
    <t>кекс "Жемчужина"</t>
  </si>
  <si>
    <t>торт "Сказка наяву"</t>
  </si>
  <si>
    <t>торт "Гениальность"</t>
  </si>
  <si>
    <t>CZ</t>
  </si>
  <si>
    <t>ЧЕХИЯ</t>
  </si>
  <si>
    <t>CN</t>
  </si>
  <si>
    <t>КИТАЙ</t>
  </si>
  <si>
    <t>GB</t>
  </si>
  <si>
    <t>СОЕДИНЕННОЕ КОРОЛЕВСТВО</t>
  </si>
  <si>
    <t>IT</t>
  </si>
  <si>
    <t>ИТАЛИЯ</t>
  </si>
  <si>
    <t>BE</t>
  </si>
  <si>
    <t>БЕЛЬГИЯ</t>
  </si>
  <si>
    <t>DE</t>
  </si>
  <si>
    <t>ГЕРМАНИЯ</t>
  </si>
  <si>
    <t>LK</t>
  </si>
  <si>
    <t>ШРИЛАНКА</t>
  </si>
  <si>
    <t>HU</t>
  </si>
  <si>
    <t>ВЕНГРИЯ</t>
  </si>
  <si>
    <t>AT</t>
  </si>
  <si>
    <t>АВСТРИЯ</t>
  </si>
  <si>
    <t>NL</t>
  </si>
  <si>
    <t>НИДЕРЛАНДЫ</t>
  </si>
  <si>
    <t>TW</t>
  </si>
  <si>
    <t>ТАЙВАНЬ (КИТАЙ)</t>
  </si>
  <si>
    <t>RO</t>
  </si>
  <si>
    <t>РУМЫНИЯ</t>
  </si>
  <si>
    <t>FR</t>
  </si>
  <si>
    <t>ФРАНЦИЯ</t>
  </si>
  <si>
    <t>BD</t>
  </si>
  <si>
    <t>БАНГЛАДЕШ</t>
  </si>
  <si>
    <t>AU</t>
  </si>
  <si>
    <t>DK</t>
  </si>
  <si>
    <t>ГОЛЛАНДИЯ</t>
  </si>
  <si>
    <t>Поставщик</t>
  </si>
  <si>
    <t>На складе</t>
  </si>
  <si>
    <t>Минимальный запас</t>
  </si>
  <si>
    <t>30 коробок</t>
  </si>
  <si>
    <t>16 банок по 500 г</t>
  </si>
  <si>
    <t>16 коробок по 2 кг</t>
  </si>
  <si>
    <t>12 бутылок по 550 мл</t>
  </si>
  <si>
    <t>КОМПЬЮТЕРЫ</t>
  </si>
  <si>
    <t>Заказы с бесплатной доставкой по Москве и области</t>
  </si>
  <si>
    <t>дата заказа</t>
  </si>
  <si>
    <t>модель</t>
  </si>
  <si>
    <t>город</t>
  </si>
  <si>
    <t>покупатель</t>
  </si>
  <si>
    <t>количество</t>
  </si>
  <si>
    <t>Лицей "Поколение"</t>
  </si>
  <si>
    <t>Московская область</t>
  </si>
  <si>
    <t>Компания "Дворстрой"</t>
  </si>
  <si>
    <t>АО "Фаворит"</t>
  </si>
  <si>
    <t>ООО "Ларена"</t>
  </si>
  <si>
    <t>Банк "Беглец"</t>
  </si>
  <si>
    <t>ЗАО "Первый"</t>
  </si>
  <si>
    <t>АО "Интерсофт"</t>
  </si>
  <si>
    <t>Туристическая фирма "Евротур"</t>
  </si>
  <si>
    <t>Фирма "Трансэкспорт"</t>
  </si>
  <si>
    <t>Банк "Развитие XX"</t>
  </si>
  <si>
    <t>АО "Рассвет"</t>
  </si>
  <si>
    <t>АО "Промспорт"</t>
  </si>
  <si>
    <t>Фирма "U-Master"</t>
  </si>
  <si>
    <t>Фирма "Промэкспорт"</t>
  </si>
  <si>
    <t>Условие бесплатной доставки</t>
  </si>
  <si>
    <t>кол. не менее</t>
  </si>
  <si>
    <t>Код товара</t>
  </si>
  <si>
    <t>Количество в позиции</t>
  </si>
  <si>
    <t>Склад</t>
  </si>
  <si>
    <t>NWTBGM-19</t>
  </si>
  <si>
    <t>Шоколадные бисквиты</t>
  </si>
  <si>
    <t>10 коробок по 12 штук</t>
  </si>
  <si>
    <t>NWTCA-48</t>
  </si>
  <si>
    <t>Шоколад</t>
  </si>
  <si>
    <t>10 пакетов</t>
  </si>
  <si>
    <t>NWTB-1</t>
  </si>
  <si>
    <t>Цейлонский чай</t>
  </si>
  <si>
    <t>10 коробок по 20 пакетиков</t>
  </si>
  <si>
    <t>NWTCFV-17</t>
  </si>
  <si>
    <t>Фруктовый салат</t>
  </si>
  <si>
    <t>15,25 унций</t>
  </si>
  <si>
    <t>NWTCO-4</t>
  </si>
  <si>
    <t>Французская приправа</t>
  </si>
  <si>
    <t>48 банок по 6 унций</t>
  </si>
  <si>
    <t>NWTCFV-92</t>
  </si>
  <si>
    <t>Фасоль</t>
  </si>
  <si>
    <t>14,5 унций</t>
  </si>
  <si>
    <t>NWTBGM-86</t>
  </si>
  <si>
    <t>Торт</t>
  </si>
  <si>
    <t>4 коробки</t>
  </si>
  <si>
    <t>NWTS-66</t>
  </si>
  <si>
    <t>Томатный соус</t>
  </si>
  <si>
    <t>24 банок по 400 г</t>
  </si>
  <si>
    <t>NWTCM-40</t>
  </si>
  <si>
    <t>Тихоокеанские крабы</t>
  </si>
  <si>
    <t>24 банки по 100 г</t>
  </si>
  <si>
    <t>NWTDFN-80</t>
  </si>
  <si>
    <t>Сушеные сливы</t>
  </si>
  <si>
    <t>пакет 500 г</t>
  </si>
  <si>
    <t>NWTDFN-7</t>
  </si>
  <si>
    <t>Сушеные груши</t>
  </si>
  <si>
    <t>12 пакетов по 500 г</t>
  </si>
  <si>
    <t>NWTCO-3</t>
  </si>
  <si>
    <t>Сироп</t>
  </si>
  <si>
    <t>NWTP-57</t>
  </si>
  <si>
    <t>Равиоли</t>
  </si>
  <si>
    <t>24 пакета по 250 г</t>
  </si>
  <si>
    <t>NWTBGM-85</t>
  </si>
  <si>
    <t>Пирожное с орехами</t>
  </si>
  <si>
    <t>3 коробки</t>
  </si>
  <si>
    <t>NWTB-34</t>
  </si>
  <si>
    <t>Пиво</t>
  </si>
  <si>
    <t>24 бутылки по 12 унций</t>
  </si>
  <si>
    <t>NWTCFV-89</t>
  </si>
  <si>
    <t>Персики</t>
  </si>
  <si>
    <t>NWTP-56</t>
  </si>
  <si>
    <t>Пельмени</t>
  </si>
  <si>
    <t>NWTD-72</t>
  </si>
  <si>
    <t>Моцарелла</t>
  </si>
  <si>
    <t>24 пакета по 200 г</t>
  </si>
  <si>
    <t>NWTDFN-74</t>
  </si>
  <si>
    <t>Миндаль</t>
  </si>
  <si>
    <t>пакет 5 кг</t>
  </si>
  <si>
    <t>NWTJP-6</t>
  </si>
  <si>
    <t>Мармелад</t>
  </si>
  <si>
    <t>NWTS-65</t>
  </si>
  <si>
    <t>Луизианский соус</t>
  </si>
  <si>
    <t>32 бутылки по 8 унций</t>
  </si>
  <si>
    <t>NWTCFV-93</t>
  </si>
  <si>
    <t>Кукуруза</t>
  </si>
  <si>
    <t>NWTB-43</t>
  </si>
  <si>
    <t>Кофе</t>
  </si>
  <si>
    <t>NWTCM-96</t>
  </si>
  <si>
    <t>Копченый лосось</t>
  </si>
  <si>
    <t>5 унций</t>
  </si>
  <si>
    <t>NWTS-8</t>
  </si>
  <si>
    <t>Карри</t>
  </si>
  <si>
    <t>12 банок по 400 г</t>
  </si>
  <si>
    <t>NWTB-87</t>
  </si>
  <si>
    <t>Индийский чай</t>
  </si>
  <si>
    <t>100 штук в коробке</t>
  </si>
  <si>
    <t>NWTB-81</t>
  </si>
  <si>
    <t>Зеленый чай</t>
  </si>
  <si>
    <t>20 пакетиков в коробке</t>
  </si>
  <si>
    <t>NWTCFV-94</t>
  </si>
  <si>
    <t>Зеленый горошек</t>
  </si>
  <si>
    <t>NWTG-52</t>
  </si>
  <si>
    <t>Длиннозерный рис</t>
  </si>
  <si>
    <t>NWTCFV-88</t>
  </si>
  <si>
    <t>Груши</t>
  </si>
  <si>
    <t>NWTDFN-14</t>
  </si>
  <si>
    <t>Грецкие орехи</t>
  </si>
  <si>
    <t>40 пакетов по 100 г</t>
  </si>
  <si>
    <t>NWTCFV-91</t>
  </si>
  <si>
    <t>Вишневый пирог</t>
  </si>
  <si>
    <t>NWTSO-41</t>
  </si>
  <si>
    <t>Атлантические мидии</t>
  </si>
  <si>
    <t>NWTCFV-90</t>
  </si>
  <si>
    <t>Ананас</t>
  </si>
  <si>
    <t>Дата</t>
  </si>
  <si>
    <t>Сумма, руб</t>
  </si>
  <si>
    <t>Клиент</t>
  </si>
  <si>
    <t>компания "Рапсодия"</t>
  </si>
  <si>
    <t>ООО "Фаворит"</t>
  </si>
  <si>
    <t>фирма "Нирвана"</t>
  </si>
  <si>
    <t>Наименование товара</t>
  </si>
  <si>
    <t>Объем партии, т</t>
  </si>
  <si>
    <t>Затраты</t>
  </si>
  <si>
    <t>Выручка</t>
  </si>
  <si>
    <t>Прибыль</t>
  </si>
  <si>
    <t>компания "Мечтатель"</t>
  </si>
  <si>
    <t>ООО "Счастливы вместе"</t>
  </si>
  <si>
    <t>компания "Сладкая жизнь"</t>
  </si>
  <si>
    <t>фирма "Франкония"</t>
  </si>
  <si>
    <t>ООО "Молодец"</t>
  </si>
  <si>
    <t>продавец</t>
  </si>
  <si>
    <t>посуда</t>
  </si>
  <si>
    <t>бытовая химия</t>
  </si>
  <si>
    <t>Абаев А.П.</t>
  </si>
  <si>
    <t>Акбаев И.А.</t>
  </si>
  <si>
    <t>Белова М.В.</t>
  </si>
  <si>
    <t>Борисов И.В.</t>
  </si>
  <si>
    <t>Васильев С.Е.</t>
  </si>
  <si>
    <t>Воронова Д.С.</t>
  </si>
  <si>
    <t>Глазков О.В.</t>
  </si>
  <si>
    <t>Деева О.О.</t>
  </si>
  <si>
    <t>Дроздова П.К.</t>
  </si>
  <si>
    <t>Евстигнеев А.П.</t>
  </si>
  <si>
    <t>Иванов П.Л.</t>
  </si>
  <si>
    <t>Кралев П.И.</t>
  </si>
  <si>
    <t>Николаев И.П.</t>
  </si>
  <si>
    <t>Потапов Н.Н.</t>
  </si>
  <si>
    <t>Прохоров Е.Н.</t>
  </si>
  <si>
    <t>Сергеев А.Н.</t>
  </si>
  <si>
    <t>Ярославцев М.И.</t>
  </si>
  <si>
    <t>электроприборы</t>
  </si>
  <si>
    <t>Александров И.Н.</t>
  </si>
  <si>
    <t>Бабкина О.Л.</t>
  </si>
  <si>
    <t>Кротов А.П.</t>
  </si>
  <si>
    <t>Кротов С.Б.</t>
  </si>
  <si>
    <t>Крылова А.С.</t>
  </si>
  <si>
    <t>Лыков П.С.</t>
  </si>
  <si>
    <t>Новиков П.Н.</t>
  </si>
  <si>
    <t>Носов Ю.И.</t>
  </si>
  <si>
    <t>Розов И.Ю.</t>
  </si>
  <si>
    <t>Смирнов М.К.</t>
  </si>
  <si>
    <t>Тихов И.А.</t>
  </si>
  <si>
    <t>Фролова А.М.</t>
  </si>
  <si>
    <t>Чистова Д.В.</t>
  </si>
  <si>
    <t>Яковлев Л.С.</t>
  </si>
  <si>
    <t>Ясенева И.П.</t>
  </si>
  <si>
    <t>инструмент</t>
  </si>
  <si>
    <t>Сканер</t>
  </si>
  <si>
    <t>Клавиатура</t>
  </si>
  <si>
    <t>Принтер</t>
  </si>
  <si>
    <t>Мышь</t>
  </si>
  <si>
    <t>Копировальный аппарат</t>
  </si>
  <si>
    <t>Монитор</t>
  </si>
  <si>
    <t>АО "Баловень"</t>
  </si>
  <si>
    <t>ЗАО "Медок"</t>
  </si>
  <si>
    <t>ЗАО "Ночь"</t>
  </si>
  <si>
    <t>компания "Легенда"</t>
  </si>
  <si>
    <t>компания "Мой страх"</t>
  </si>
  <si>
    <t>ООО "Сладкий сон"</t>
  </si>
  <si>
    <t>ООО "Красота"</t>
  </si>
  <si>
    <t>фирма "Формула сна"</t>
  </si>
  <si>
    <t>фирма "Гавань"</t>
  </si>
  <si>
    <t>Факс-модем</t>
  </si>
  <si>
    <t>Ноутбук</t>
  </si>
  <si>
    <t>Артикул</t>
  </si>
  <si>
    <t>СТРАНА</t>
  </si>
  <si>
    <t>КОД</t>
  </si>
  <si>
    <t>AT493</t>
  </si>
  <si>
    <t>AU780</t>
  </si>
  <si>
    <t>BD354</t>
  </si>
  <si>
    <t>BE501</t>
  </si>
  <si>
    <t>CN345</t>
  </si>
  <si>
    <t>CZ878</t>
  </si>
  <si>
    <t>DE293</t>
  </si>
  <si>
    <t>DK110</t>
  </si>
  <si>
    <t>FR429</t>
  </si>
  <si>
    <t>GB563</t>
  </si>
  <si>
    <t>HU752</t>
  </si>
  <si>
    <t>IT123</t>
  </si>
  <si>
    <t>LK809</t>
  </si>
  <si>
    <t>NL630</t>
  </si>
  <si>
    <t>RO182</t>
  </si>
  <si>
    <t>TW453</t>
  </si>
  <si>
    <t>Длительность, календарные дни</t>
  </si>
  <si>
    <t>Длительность, рабочие дни</t>
  </si>
  <si>
    <t>Дата начала</t>
  </si>
  <si>
    <t>Код проекта</t>
  </si>
  <si>
    <t>Дата окончания</t>
  </si>
  <si>
    <t>Отправитель</t>
  </si>
  <si>
    <t xml:space="preserve">Сумма 1 </t>
  </si>
  <si>
    <t>Сумма 2</t>
  </si>
  <si>
    <t>АВСТРАЛИЯ</t>
  </si>
  <si>
    <t>Среднее значение объема партии, т</t>
  </si>
  <si>
    <t>Тест Excel_Результат</t>
  </si>
  <si>
    <t>Названия строк</t>
  </si>
  <si>
    <t>Общий итог</t>
  </si>
  <si>
    <t>2008</t>
  </si>
  <si>
    <t>2009</t>
  </si>
  <si>
    <t>2010</t>
  </si>
  <si>
    <t>2011</t>
  </si>
  <si>
    <t>2012</t>
  </si>
  <si>
    <t>Сумма по полю Количество</t>
  </si>
  <si>
    <t>Названия столбцов</t>
  </si>
  <si>
    <t>(несколько элементов)</t>
  </si>
  <si>
    <t>Сумма по полю АО "Баловень"</t>
  </si>
  <si>
    <t>Сумма по полю ЗАО "Медок"</t>
  </si>
  <si>
    <t>Сумма по полю ЗАО "Ночь"</t>
  </si>
  <si>
    <t>Сумма по полю компания "Легенда"</t>
  </si>
  <si>
    <t>Сумма по полю компания "Мой страх"</t>
  </si>
  <si>
    <t>Сумма по полю ООО "Красота"</t>
  </si>
  <si>
    <t>Сумма по полю ООО "Сладкий сон"</t>
  </si>
  <si>
    <t>Сумма по полю фирма "Гавань"</t>
  </si>
  <si>
    <t>Сумма по полю фирма "Формула сна"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</si>
</sst>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[$€-1];[Red]\-#,##0\ [$€-1]"/>
    <numFmt numFmtId="165" formatCode="[$$-409]#,##0.00"/>
    <numFmt numFmtId="166" formatCode="[$€-2]\ #,##0.00"/>
    <numFmt numFmtId="167" formatCode="#,##0.00\ &quot;р.&quot;"/>
  </numFmts>
  <fonts count="2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666699"/>
      <name val="Arial"/>
      <family val="2"/>
      <charset val="204"/>
    </font>
    <font>
      <sz val="11"/>
      <color theme="0" tint="-0.34998626667073579"/>
      <name val="Arial"/>
      <family val="2"/>
      <charset val="204"/>
    </font>
    <font>
      <sz val="11"/>
      <color rgb="FF009999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0"/>
      <name val="Arial"/>
      <family val="2"/>
      <charset val="204"/>
    </font>
    <font>
      <sz val="11"/>
      <color indexed="18"/>
      <name val="Arial"/>
      <family val="2"/>
      <charset val="204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1"/>
      <color rgb="FF92D050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11"/>
      <color theme="6" tint="-0.499984740745262"/>
      <name val="Arial Cyr"/>
      <charset val="204"/>
    </font>
    <font>
      <sz val="14"/>
      <color rgb="FFFF0000"/>
      <name val="Arial"/>
      <family val="2"/>
      <charset val="204"/>
    </font>
    <font>
      <b/>
      <sz val="11"/>
      <color theme="6" tint="0.39997558519241921"/>
      <name val="Arial"/>
      <family val="2"/>
      <charset val="204"/>
    </font>
    <font>
      <sz val="12"/>
      <color indexed="1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99FFCC"/>
        <bgColor indexed="21"/>
      </patternFill>
    </fill>
    <fill>
      <patternFill patternType="solid">
        <fgColor rgb="FFC8C8DA"/>
        <bgColor indexed="21"/>
      </patternFill>
    </fill>
    <fill>
      <patternFill patternType="solid">
        <fgColor rgb="FFC8C8DA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AF793"/>
        <bgColor indexed="64"/>
      </patternFill>
    </fill>
    <fill>
      <patternFill patternType="solid">
        <fgColor theme="4" tint="0.79998168889431442"/>
        <bgColor indexed="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21"/>
      </patternFill>
    </fill>
    <fill>
      <patternFill patternType="solid">
        <fgColor rgb="FFFF8FC7"/>
        <bgColor indexed="21"/>
      </patternFill>
    </fill>
    <fill>
      <patternFill patternType="solid">
        <fgColor rgb="FFFFB7B7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thin">
        <color rgb="FF666699"/>
      </bottom>
      <diagonal/>
    </border>
    <border>
      <left style="thin">
        <color rgb="FF666699"/>
      </left>
      <right/>
      <top style="thin">
        <color rgb="FF666699"/>
      </top>
      <bottom style="thin">
        <color rgb="FF666699"/>
      </bottom>
      <diagonal/>
    </border>
    <border>
      <left/>
      <right style="thin">
        <color rgb="FF666699"/>
      </right>
      <top style="thin">
        <color rgb="FF666699"/>
      </top>
      <bottom style="thin">
        <color rgb="FF666699"/>
      </bottom>
      <diagonal/>
    </border>
    <border>
      <left style="thin">
        <color rgb="FF009999"/>
      </left>
      <right/>
      <top style="thin">
        <color rgb="FF009999"/>
      </top>
      <bottom style="thin">
        <color rgb="FF009999"/>
      </bottom>
      <diagonal/>
    </border>
    <border>
      <left/>
      <right style="thin">
        <color rgb="FF009999"/>
      </right>
      <top style="thin">
        <color rgb="FF009999"/>
      </top>
      <bottom style="thin">
        <color rgb="FF009999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FF75BA"/>
      </left>
      <right style="thin">
        <color rgb="FFFF75BA"/>
      </right>
      <top style="thin">
        <color rgb="FFFF75BA"/>
      </top>
      <bottom style="thin">
        <color rgb="FFFF75BA"/>
      </bottom>
      <diagonal/>
    </border>
    <border>
      <left style="thin">
        <color rgb="FFFF3B3B"/>
      </left>
      <right style="thin">
        <color rgb="FFFF3B3B"/>
      </right>
      <top style="thin">
        <color rgb="FFFF3B3B"/>
      </top>
      <bottom style="thin">
        <color rgb="FFFF3B3B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FF75BA"/>
      </left>
      <right style="thin">
        <color rgb="FFFF75BA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indexed="18"/>
      </bottom>
      <diagonal/>
    </border>
    <border>
      <left/>
      <right/>
      <top style="thin">
        <color indexed="3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1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/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4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2" xfId="0" applyFont="1" applyFill="1" applyBorder="1"/>
    <xf numFmtId="0" fontId="5" fillId="0" borderId="0" xfId="0" applyFont="1" applyAlignment="1">
      <alignment horizontal="left" indent="3"/>
    </xf>
    <xf numFmtId="14" fontId="2" fillId="0" borderId="0" xfId="0" applyNumberFormat="1" applyFont="1"/>
    <xf numFmtId="0" fontId="5" fillId="0" borderId="0" xfId="0" applyFont="1"/>
    <xf numFmtId="14" fontId="3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/>
    <xf numFmtId="0" fontId="2" fillId="5" borderId="5" xfId="0" applyFont="1" applyFill="1" applyBorder="1"/>
    <xf numFmtId="0" fontId="2" fillId="5" borderId="6" xfId="0" applyFont="1" applyFill="1" applyBorder="1"/>
    <xf numFmtId="0" fontId="6" fillId="0" borderId="0" xfId="0" applyFont="1"/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3" fillId="6" borderId="7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" fontId="2" fillId="0" borderId="7" xfId="0" applyNumberFormat="1" applyFont="1" applyBorder="1"/>
    <xf numFmtId="1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/>
    <xf numFmtId="0" fontId="7" fillId="0" borderId="0" xfId="0" applyFont="1" applyAlignment="1">
      <alignment horizontal="right"/>
    </xf>
    <xf numFmtId="1" fontId="2" fillId="0" borderId="0" xfId="0" applyNumberFormat="1" applyFont="1"/>
    <xf numFmtId="0" fontId="7" fillId="0" borderId="0" xfId="0" applyFont="1"/>
    <xf numFmtId="0" fontId="3" fillId="7" borderId="8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center" vertical="center"/>
    </xf>
    <xf numFmtId="9" fontId="3" fillId="0" borderId="8" xfId="1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3" fillId="0" borderId="8" xfId="0" applyFont="1" applyBorder="1"/>
    <xf numFmtId="0" fontId="3" fillId="0" borderId="8" xfId="1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9" xfId="0" applyFont="1" applyBorder="1"/>
    <xf numFmtId="0" fontId="3" fillId="8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9" borderId="10" xfId="0" applyFont="1" applyFill="1" applyBorder="1" applyAlignment="1">
      <alignment horizontal="center" vertical="center" wrapText="1"/>
    </xf>
    <xf numFmtId="0" fontId="2" fillId="0" borderId="10" xfId="0" quotePrefix="1" applyFont="1" applyBorder="1"/>
    <xf numFmtId="0" fontId="2" fillId="0" borderId="10" xfId="0" applyFont="1" applyBorder="1"/>
    <xf numFmtId="0" fontId="3" fillId="10" borderId="11" xfId="0" applyFont="1" applyFill="1" applyBorder="1" applyAlignment="1">
      <alignment horizontal="center" vertical="center" wrapText="1"/>
    </xf>
    <xf numFmtId="0" fontId="2" fillId="0" borderId="11" xfId="0" quotePrefix="1" applyFont="1" applyBorder="1"/>
    <xf numFmtId="14" fontId="2" fillId="0" borderId="11" xfId="0" applyNumberFormat="1" applyFont="1" applyBorder="1"/>
    <xf numFmtId="0" fontId="3" fillId="11" borderId="12" xfId="0" applyFont="1" applyFill="1" applyBorder="1" applyAlignment="1">
      <alignment horizontal="center"/>
    </xf>
    <xf numFmtId="16" fontId="2" fillId="0" borderId="12" xfId="0" applyNumberFormat="1" applyFont="1" applyBorder="1"/>
    <xf numFmtId="0" fontId="2" fillId="0" borderId="12" xfId="0" applyFont="1" applyBorder="1"/>
    <xf numFmtId="0" fontId="3" fillId="0" borderId="0" xfId="0" applyFont="1"/>
    <xf numFmtId="0" fontId="3" fillId="11" borderId="12" xfId="0" applyFont="1" applyFill="1" applyBorder="1"/>
    <xf numFmtId="0" fontId="3" fillId="12" borderId="9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14" fillId="13" borderId="13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9" fillId="0" borderId="13" xfId="0" applyFont="1" applyBorder="1"/>
    <xf numFmtId="0" fontId="9" fillId="0" borderId="13" xfId="0" applyFont="1" applyBorder="1" applyAlignment="1">
      <alignment wrapText="1"/>
    </xf>
    <xf numFmtId="14" fontId="9" fillId="0" borderId="13" xfId="0" applyNumberFormat="1" applyFont="1" applyBorder="1"/>
    <xf numFmtId="0" fontId="3" fillId="0" borderId="0" xfId="0" applyFont="1" applyAlignment="1">
      <alignment horizontal="center"/>
    </xf>
    <xf numFmtId="0" fontId="2" fillId="14" borderId="14" xfId="0" applyFont="1" applyFill="1" applyBorder="1" applyAlignment="1">
      <alignment horizontal="center" vertical="center" wrapText="1"/>
    </xf>
    <xf numFmtId="0" fontId="2" fillId="0" borderId="14" xfId="0" applyFont="1" applyBorder="1"/>
    <xf numFmtId="2" fontId="2" fillId="0" borderId="14" xfId="0" applyNumberFormat="1" applyFont="1" applyBorder="1"/>
    <xf numFmtId="0" fontId="3" fillId="8" borderId="15" xfId="0" applyFont="1" applyFill="1" applyBorder="1" applyAlignment="1">
      <alignment horizontal="center" vertical="center" wrapText="1"/>
    </xf>
    <xf numFmtId="0" fontId="2" fillId="0" borderId="15" xfId="0" applyFont="1" applyBorder="1"/>
    <xf numFmtId="14" fontId="2" fillId="0" borderId="15" xfId="0" applyNumberFormat="1" applyFont="1" applyBorder="1"/>
    <xf numFmtId="164" fontId="3" fillId="2" borderId="1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/>
    <xf numFmtId="0" fontId="0" fillId="0" borderId="10" xfId="0" applyBorder="1"/>
    <xf numFmtId="0" fontId="3" fillId="10" borderId="16" xfId="0" applyFont="1" applyFill="1" applyBorder="1" applyAlignment="1">
      <alignment horizontal="center" vertical="center" wrapText="1"/>
    </xf>
    <xf numFmtId="14" fontId="0" fillId="0" borderId="0" xfId="0" applyNumberFormat="1"/>
    <xf numFmtId="165" fontId="15" fillId="0" borderId="0" xfId="0" applyNumberFormat="1" applyFont="1"/>
    <xf numFmtId="0" fontId="17" fillId="16" borderId="7" xfId="0" applyFont="1" applyFill="1" applyBorder="1" applyAlignment="1">
      <alignment horizontal="center" vertical="center" wrapText="1"/>
    </xf>
    <xf numFmtId="0" fontId="16" fillId="0" borderId="7" xfId="0" applyFont="1" applyBorder="1"/>
    <xf numFmtId="0" fontId="18" fillId="16" borderId="7" xfId="0" applyFont="1" applyFill="1" applyBorder="1" applyAlignment="1">
      <alignment horizontal="center" vertical="center" wrapText="1"/>
    </xf>
    <xf numFmtId="0" fontId="8" fillId="0" borderId="0" xfId="2"/>
    <xf numFmtId="0" fontId="19" fillId="0" borderId="0" xfId="2" applyFont="1"/>
    <xf numFmtId="0" fontId="20" fillId="0" borderId="0" xfId="2" applyFont="1"/>
    <xf numFmtId="0" fontId="21" fillId="0" borderId="0" xfId="2" applyFont="1"/>
    <xf numFmtId="166" fontId="3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/>
    <xf numFmtId="166" fontId="2" fillId="0" borderId="0" xfId="0" applyNumberFormat="1" applyFont="1"/>
    <xf numFmtId="167" fontId="3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/>
    <xf numFmtId="167" fontId="2" fillId="0" borderId="0" xfId="0" applyNumberFormat="1" applyFont="1"/>
    <xf numFmtId="165" fontId="3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5" fontId="2" fillId="0" borderId="0" xfId="0" applyNumberFormat="1" applyFont="1"/>
    <xf numFmtId="0" fontId="2" fillId="0" borderId="7" xfId="0" applyNumberFormat="1" applyFont="1" applyBorder="1"/>
    <xf numFmtId="0" fontId="2" fillId="0" borderId="7" xfId="0" applyNumberFormat="1" applyFont="1" applyBorder="1" applyProtection="1"/>
    <xf numFmtId="1" fontId="2" fillId="0" borderId="11" xfId="0" quotePrefix="1" applyNumberFormat="1" applyFont="1" applyBorder="1"/>
    <xf numFmtId="0" fontId="18" fillId="16" borderId="17" xfId="0" applyFont="1" applyFill="1" applyBorder="1" applyAlignment="1">
      <alignment horizontal="center" vertical="center" wrapText="1"/>
    </xf>
    <xf numFmtId="0" fontId="18" fillId="16" borderId="20" xfId="0" applyFont="1" applyFill="1" applyBorder="1" applyAlignment="1">
      <alignment horizontal="center" vertical="center" wrapText="1"/>
    </xf>
    <xf numFmtId="0" fontId="18" fillId="16" borderId="18" xfId="0" applyFont="1" applyFill="1" applyBorder="1" applyAlignment="1">
      <alignment horizontal="center" vertical="center" wrapText="1"/>
    </xf>
    <xf numFmtId="0" fontId="18" fillId="16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21" xfId="0" applyFont="1" applyBorder="1"/>
    <xf numFmtId="0" fontId="3" fillId="0" borderId="21" xfId="0" applyFont="1" applyBorder="1"/>
    <xf numFmtId="0" fontId="0" fillId="0" borderId="0" xfId="0" applyNumberFormat="1"/>
    <xf numFmtId="22" fontId="0" fillId="0" borderId="0" xfId="0" applyNumberFormat="1"/>
    <xf numFmtId="2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Обычный" xfId="0" builtinId="0"/>
    <cellStyle name="Обычный 4" xfId="2" xr:uid="{00000000-0005-0000-0000-000003000000}"/>
    <cellStyle name="Процентный" xfId="1" builtinId="5"/>
  </cellStyles>
  <dxfs count="1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</dxf>
    <dxf>
      <numFmt numFmtId="0" formatCode="General"/>
    </dxf>
    <dxf>
      <numFmt numFmtId="27" formatCode="dd/mm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</dxfs>
  <tableStyles count="0" defaultTableStyle="TableStyleMedium2" defaultPivotStyle="PivotStyleLight16"/>
  <colors>
    <mruColors>
      <color rgb="FFCC6600"/>
      <color rgb="FFCC66FF"/>
      <color rgb="FFF79F8D"/>
      <color rgb="FFFF33CC"/>
      <color rgb="FF66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7/relationships/slicerCache" Target="slicerCaches/slicerCache2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7/relationships/slicerCache" Target="slicerCaches/slicerCache1.xml"/><Relationship Id="rId33" Type="http://schemas.microsoft.com/office/2007/relationships/slicerCache" Target="slicerCaches/slicerCache9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07/relationships/slicerCache" Target="slicerCaches/slicerCache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32" Type="http://schemas.microsoft.com/office/2007/relationships/slicerCache" Target="slicerCaches/slicerCache8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microsoft.com/office/2007/relationships/slicerCache" Target="slicerCaches/slicerCache4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07/relationships/slicerCache" Target="slicerCaches/slicerCache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07/relationships/slicerCache" Target="slicerCaches/slicerCache3.xml"/><Relationship Id="rId30" Type="http://schemas.microsoft.com/office/2007/relationships/slicerCache" Target="slicerCaches/slicerCache6.xml"/><Relationship Id="rId35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[Тест Excel_результат.xlsx]Отчет Оргтехника!Сводная таблица2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1254248423408038E-2"/>
          <c:y val="0.10026776955910814"/>
          <c:w val="0.658776258915591"/>
          <c:h val="0.751658845674593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'Отчет Оргтехника'!$I$13</c:f>
              <c:strCache>
                <c:ptCount val="1"/>
                <c:pt idx="0">
                  <c:v>Сумма по полю АО "Баловень"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'Отчет Оргтехника'!$H$14:$H$19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'Отчет Оргтехника'!$I$14:$I$19</c:f>
              <c:numCache>
                <c:formatCode>General</c:formatCode>
                <c:ptCount val="5"/>
                <c:pt idx="1">
                  <c:v>1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5-4614-8E0B-1BF5947E2C97}"/>
            </c:ext>
          </c:extLst>
        </c:ser>
        <c:ser>
          <c:idx val="1"/>
          <c:order val="1"/>
          <c:tx>
            <c:strRef>
              <c:f>'Отчет Оргтехника'!$J$13</c:f>
              <c:strCache>
                <c:ptCount val="1"/>
                <c:pt idx="0">
                  <c:v>Сумма по полю ЗАО "Медок"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'Отчет Оргтехника'!$H$14:$H$19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'Отчет Оргтехника'!$J$14:$J$19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75-4614-8E0B-1BF5947E2C97}"/>
            </c:ext>
          </c:extLst>
        </c:ser>
        <c:ser>
          <c:idx val="2"/>
          <c:order val="2"/>
          <c:tx>
            <c:strRef>
              <c:f>'Отчет Оргтехника'!$K$13</c:f>
              <c:strCache>
                <c:ptCount val="1"/>
                <c:pt idx="0">
                  <c:v>Сумма по полю ЗАО "Ночь"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'Отчет Оргтехника'!$H$14:$H$19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'Отчет Оргтехника'!$K$14:$K$19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75-4614-8E0B-1BF5947E2C97}"/>
            </c:ext>
          </c:extLst>
        </c:ser>
        <c:ser>
          <c:idx val="3"/>
          <c:order val="3"/>
          <c:tx>
            <c:strRef>
              <c:f>'Отчет Оргтехника'!$L$13</c:f>
              <c:strCache>
                <c:ptCount val="1"/>
                <c:pt idx="0">
                  <c:v>Сумма по полю компания "Легенда"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'Отчет Оргтехника'!$H$14:$H$19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'Отчет Оргтехника'!$L$14:$L$19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75-4614-8E0B-1BF5947E2C97}"/>
            </c:ext>
          </c:extLst>
        </c:ser>
        <c:ser>
          <c:idx val="4"/>
          <c:order val="4"/>
          <c:tx>
            <c:strRef>
              <c:f>'Отчет Оргтехника'!$M$13</c:f>
              <c:strCache>
                <c:ptCount val="1"/>
                <c:pt idx="0">
                  <c:v>Сумма по полю компания "Мой страх"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'Отчет Оргтехника'!$H$14:$H$19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'Отчет Оргтехника'!$M$14:$M$19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75-4614-8E0B-1BF5947E2C97}"/>
            </c:ext>
          </c:extLst>
        </c:ser>
        <c:ser>
          <c:idx val="5"/>
          <c:order val="5"/>
          <c:tx>
            <c:strRef>
              <c:f>'Отчет Оргтехника'!$N$13</c:f>
              <c:strCache>
                <c:ptCount val="1"/>
                <c:pt idx="0">
                  <c:v>Сумма по полю ООО "Красота"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'Отчет Оргтехника'!$H$14:$H$19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'Отчет Оргтехника'!$N$14:$N$19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75-4614-8E0B-1BF5947E2C97}"/>
            </c:ext>
          </c:extLst>
        </c:ser>
        <c:ser>
          <c:idx val="6"/>
          <c:order val="6"/>
          <c:tx>
            <c:strRef>
              <c:f>'Отчет Оргтехника'!$O$13</c:f>
              <c:strCache>
                <c:ptCount val="1"/>
                <c:pt idx="0">
                  <c:v>Сумма по полю ООО "Сладкий сон"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'Отчет Оргтехника'!$H$14:$H$19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'Отчет Оргтехника'!$O$14:$O$19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75-4614-8E0B-1BF5947E2C97}"/>
            </c:ext>
          </c:extLst>
        </c:ser>
        <c:ser>
          <c:idx val="7"/>
          <c:order val="7"/>
          <c:tx>
            <c:strRef>
              <c:f>'Отчет Оргтехника'!$P$13</c:f>
              <c:strCache>
                <c:ptCount val="1"/>
                <c:pt idx="0">
                  <c:v>Сумма по полю фирма "Гавань"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'Отчет Оргтехника'!$H$14:$H$19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'Отчет Оргтехника'!$P$14:$P$19</c:f>
              <c:numCache>
                <c:formatCode>General</c:formatCode>
                <c:ptCount val="5"/>
                <c:pt idx="0">
                  <c:v>4</c:v>
                </c:pt>
                <c:pt idx="2">
                  <c:v>7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75-4614-8E0B-1BF5947E2C97}"/>
            </c:ext>
          </c:extLst>
        </c:ser>
        <c:ser>
          <c:idx val="8"/>
          <c:order val="8"/>
          <c:tx>
            <c:strRef>
              <c:f>'Отчет Оргтехника'!$Q$13</c:f>
              <c:strCache>
                <c:ptCount val="1"/>
                <c:pt idx="0">
                  <c:v>Сумма по полю фирма "Формула сна"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'Отчет Оргтехника'!$H$14:$H$19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'Отчет Оргтехника'!$Q$14:$Q$19</c:f>
              <c:numCache>
                <c:formatCode>General</c:formatCode>
                <c:ptCount val="5"/>
                <c:pt idx="0">
                  <c:v>4</c:v>
                </c:pt>
                <c:pt idx="2">
                  <c:v>7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75-4614-8E0B-1BF5947E2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049368"/>
        <c:axId val="775051664"/>
      </c:barChart>
      <c:catAx>
        <c:axId val="77504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5051664"/>
        <c:crosses val="autoZero"/>
        <c:auto val="1"/>
        <c:lblAlgn val="ctr"/>
        <c:lblOffset val="100"/>
        <c:noMultiLvlLbl val="0"/>
      </c:catAx>
      <c:valAx>
        <c:axId val="77505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5049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126999</xdr:colOff>
      <xdr:row>4</xdr:row>
      <xdr:rowOff>117473</xdr:rowOff>
    </xdr:from>
    <xdr:to>
      <xdr:col>16</xdr:col>
      <xdr:colOff>365125</xdr:colOff>
      <xdr:row>19</xdr:row>
      <xdr:rowOff>117474</xdr:rowOff>
    </xdr:to>
    <xdr:sp macro="" textlink="">
      <xdr:nvSpPr>
        <xdr:cNvPr id="2" name="Загнутый угол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07449" y="828673"/>
          <a:ext cx="3914776" cy="2667001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роизвести вычисления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в столбцах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F:J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используя в расчетах значение процента премии, процент налога, курс доллара и курс евро из ячеек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M1:M4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Н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алог вычисляется от суммы Оклада и Премии.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О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тформатировать данные в таблице.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15875</xdr:rowOff>
    </xdr:from>
    <xdr:to>
      <xdr:col>5</xdr:col>
      <xdr:colOff>485775</xdr:colOff>
      <xdr:row>24</xdr:row>
      <xdr:rowOff>25400</xdr:rowOff>
    </xdr:to>
    <xdr:sp macro="" textlink="">
      <xdr:nvSpPr>
        <xdr:cNvPr id="2" name="Загнутый угол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85725" y="3559175"/>
          <a:ext cx="7550150" cy="1190625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О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пределить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страну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-изготовителя товара. используя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Артикул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и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данные таблицы-справочник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D1:E17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244474</xdr:colOff>
      <xdr:row>0</xdr:row>
      <xdr:rowOff>203200</xdr:rowOff>
    </xdr:from>
    <xdr:to>
      <xdr:col>13</xdr:col>
      <xdr:colOff>647700</xdr:colOff>
      <xdr:row>8</xdr:row>
      <xdr:rowOff>146050</xdr:rowOff>
    </xdr:to>
    <xdr:sp macro="" textlink="">
      <xdr:nvSpPr>
        <xdr:cNvPr id="2" name="Загнутый угол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5826124" y="203200"/>
          <a:ext cx="5026026" cy="1676400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ассчитать длительность как в календарных, так и в рабочих днях.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155575</xdr:colOff>
      <xdr:row>1</xdr:row>
      <xdr:rowOff>174625</xdr:rowOff>
    </xdr:from>
    <xdr:to>
      <xdr:col>14</xdr:col>
      <xdr:colOff>498475</xdr:colOff>
      <xdr:row>11</xdr:row>
      <xdr:rowOff>127000</xdr:rowOff>
    </xdr:to>
    <xdr:sp macro="" textlink="">
      <xdr:nvSpPr>
        <xdr:cNvPr id="2" name="Загнутый угол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6169025" y="352425"/>
          <a:ext cx="6515100" cy="1730375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рименить условное форматирование - заливку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Акцент 2, более светлый оттенок 80%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для данных столбца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Покупатель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если выполняется условие бесплатной доставки (см. данные ячеек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D21:E23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122959</xdr:colOff>
      <xdr:row>2</xdr:row>
      <xdr:rowOff>33192</xdr:rowOff>
    </xdr:from>
    <xdr:to>
      <xdr:col>11</xdr:col>
      <xdr:colOff>381001</xdr:colOff>
      <xdr:row>6</xdr:row>
      <xdr:rowOff>165100</xdr:rowOff>
    </xdr:to>
    <xdr:sp macro="" textlink="">
      <xdr:nvSpPr>
        <xdr:cNvPr id="2" name="Загнутый угол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7374659" y="388792"/>
          <a:ext cx="3687042" cy="843108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У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далить из таблицы повторяющиеся записи.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139701</xdr:rowOff>
    </xdr:from>
    <xdr:to>
      <xdr:col>18</xdr:col>
      <xdr:colOff>590550</xdr:colOff>
      <xdr:row>0</xdr:row>
      <xdr:rowOff>1187451</xdr:rowOff>
    </xdr:to>
    <xdr:sp macro="" textlink="">
      <xdr:nvSpPr>
        <xdr:cNvPr id="3" name="Загнутый угол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/>
      </xdr:nvSpPr>
      <xdr:spPr>
        <a:xfrm>
          <a:off x="8001000" y="139701"/>
          <a:ext cx="6419850" cy="1047750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помощью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срезов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отобразить сотрудников из отдела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ТКБ 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ОНК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у которых нет детей.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Ответ: 10 записей</a:t>
          </a:r>
        </a:p>
      </xdr:txBody>
    </xdr:sp>
    <xdr:clientData/>
  </xdr:twoCellAnchor>
  <xdr:twoCellAnchor editAs="absolute">
    <xdr:from>
      <xdr:col>10</xdr:col>
      <xdr:colOff>209550</xdr:colOff>
      <xdr:row>57</xdr:row>
      <xdr:rowOff>9525</xdr:rowOff>
    </xdr:from>
    <xdr:to>
      <xdr:col>13</xdr:col>
      <xdr:colOff>9525</xdr:colOff>
      <xdr:row>70</xdr:row>
      <xdr:rowOff>76200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Фамилия">
              <a:extLst>
                <a:ext uri="{FF2B5EF4-FFF2-40B4-BE49-F238E27FC236}">
                  <a16:creationId xmlns:a16="http://schemas.microsoft.com/office/drawing/2014/main" id="{44625767-66E7-413E-B7CE-DE54E3E320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амилия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29650" y="4419600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не поддерживаются в этой версии Excel.
Если фигура была изменена в более ранней версии Excel или если книга была сохранена в Excel 2007 или более ранней версии, использовать срез невозможно.</a:t>
              </a:r>
            </a:p>
          </xdr:txBody>
        </xdr:sp>
      </mc:Fallback>
    </mc:AlternateContent>
    <xdr:clientData/>
  </xdr:twoCellAnchor>
  <xdr:twoCellAnchor editAs="absolute">
    <xdr:from>
      <xdr:col>13</xdr:col>
      <xdr:colOff>238125</xdr:colOff>
      <xdr:row>57</xdr:row>
      <xdr:rowOff>9525</xdr:rowOff>
    </xdr:from>
    <xdr:to>
      <xdr:col>16</xdr:col>
      <xdr:colOff>38100</xdr:colOff>
      <xdr:row>70</xdr:row>
      <xdr:rowOff>76200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Имя">
              <a:extLst>
                <a:ext uri="{FF2B5EF4-FFF2-40B4-BE49-F238E27FC236}">
                  <a16:creationId xmlns:a16="http://schemas.microsoft.com/office/drawing/2014/main" id="{3A44C99D-E638-4CE7-8041-3CFFAB4087C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Имя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87050" y="4419600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не поддерживаются в этой версии Excel.
Если фигура была изменена в более ранней версии Excel или если книга была сохранена в Excel 2007 или более ранней версии, использовать срез невозможно.</a:t>
              </a:r>
            </a:p>
          </xdr:txBody>
        </xdr:sp>
      </mc:Fallback>
    </mc:AlternateContent>
    <xdr:clientData/>
  </xdr:twoCellAnchor>
  <xdr:twoCellAnchor editAs="absolute">
    <xdr:from>
      <xdr:col>16</xdr:col>
      <xdr:colOff>200025</xdr:colOff>
      <xdr:row>57</xdr:row>
      <xdr:rowOff>0</xdr:rowOff>
    </xdr:from>
    <xdr:to>
      <xdr:col>19</xdr:col>
      <xdr:colOff>0</xdr:colOff>
      <xdr:row>70</xdr:row>
      <xdr:rowOff>66675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5" name="Отчество">
              <a:extLst>
                <a:ext uri="{FF2B5EF4-FFF2-40B4-BE49-F238E27FC236}">
                  <a16:creationId xmlns:a16="http://schemas.microsoft.com/office/drawing/2014/main" id="{13C6E1C6-3B9D-46FF-BB83-42B8515AAF7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Отчество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77775" y="441007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не поддерживаются в этой версии Excel.
Если фигура была изменена в более ранней версии Excel или если книга была сохранена в Excel 2007 или более ранней версии, использовать срез невозможно.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390525</xdr:colOff>
      <xdr:row>2</xdr:row>
      <xdr:rowOff>123825</xdr:rowOff>
    </xdr:from>
    <xdr:to>
      <xdr:col>12</xdr:col>
      <xdr:colOff>190500</xdr:colOff>
      <xdr:row>55</xdr:row>
      <xdr:rowOff>190500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6" name="пол">
              <a:extLst>
                <a:ext uri="{FF2B5EF4-FFF2-40B4-BE49-F238E27FC236}">
                  <a16:creationId xmlns:a16="http://schemas.microsoft.com/office/drawing/2014/main" id="{80132143-2079-42D1-9439-7588F6FD98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ол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34350" y="153352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не поддерживаются в этой версии Excel.
Если фигура была изменена в более ранней версии Excel или если книга была сохранена в Excel 2007 или более ранней версии, использовать срез невозможно.</a:t>
              </a:r>
            </a:p>
          </xdr:txBody>
        </xdr:sp>
      </mc:Fallback>
    </mc:AlternateContent>
    <xdr:clientData/>
  </xdr:twoCellAnchor>
  <xdr:twoCellAnchor editAs="absolute">
    <xdr:from>
      <xdr:col>12</xdr:col>
      <xdr:colOff>333375</xdr:colOff>
      <xdr:row>2</xdr:row>
      <xdr:rowOff>152400</xdr:rowOff>
    </xdr:from>
    <xdr:to>
      <xdr:col>15</xdr:col>
      <xdr:colOff>133350</xdr:colOff>
      <xdr:row>56</xdr:row>
      <xdr:rowOff>19050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7" name="Дата рождения">
              <a:extLst>
                <a:ext uri="{FF2B5EF4-FFF2-40B4-BE49-F238E27FC236}">
                  <a16:creationId xmlns:a16="http://schemas.microsoft.com/office/drawing/2014/main" id="{549AD1D7-4D2C-438A-B374-F34E67E9148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Дата рождения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06025" y="1562100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не поддерживаются в этой версии Excel.
Если фигура была изменена в более ранней версии Excel или если книга была сохранена в Excel 2007 или более ранней версии, использовать срез невозможно.</a:t>
              </a:r>
            </a:p>
          </xdr:txBody>
        </xdr:sp>
      </mc:Fallback>
    </mc:AlternateContent>
    <xdr:clientData/>
  </xdr:twoCellAnchor>
  <xdr:twoCellAnchor editAs="absolute">
    <xdr:from>
      <xdr:col>15</xdr:col>
      <xdr:colOff>190500</xdr:colOff>
      <xdr:row>3</xdr:row>
      <xdr:rowOff>0</xdr:rowOff>
    </xdr:from>
    <xdr:to>
      <xdr:col>17</xdr:col>
      <xdr:colOff>666750</xdr:colOff>
      <xdr:row>56</xdr:row>
      <xdr:rowOff>66675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8" name="Город">
              <a:extLst>
                <a:ext uri="{FF2B5EF4-FFF2-40B4-BE49-F238E27FC236}">
                  <a16:creationId xmlns:a16="http://schemas.microsoft.com/office/drawing/2014/main" id="{E449D7B7-9310-42FB-A7D8-15AE392B386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род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991975" y="160972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не поддерживаются в этой версии Excel.
Если фигура была изменена в более ранней версии Excel или если книга была сохранена в Excel 2007 или более ранней версии, использовать срез невозможно.</a:t>
              </a:r>
            </a:p>
          </xdr:txBody>
        </xdr:sp>
      </mc:Fallback>
    </mc:AlternateContent>
    <xdr:clientData/>
  </xdr:twoCellAnchor>
  <xdr:twoCellAnchor editAs="absolute">
    <xdr:from>
      <xdr:col>21</xdr:col>
      <xdr:colOff>19050</xdr:colOff>
      <xdr:row>8</xdr:row>
      <xdr:rowOff>9525</xdr:rowOff>
    </xdr:from>
    <xdr:to>
      <xdr:col>23</xdr:col>
      <xdr:colOff>495300</xdr:colOff>
      <xdr:row>56</xdr:row>
      <xdr:rowOff>76200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9" name="отдел">
              <a:extLst>
                <a:ext uri="{FF2B5EF4-FFF2-40B4-BE49-F238E27FC236}">
                  <a16:creationId xmlns:a16="http://schemas.microsoft.com/office/drawing/2014/main" id="{EF505879-6FC4-43E7-915A-B959D19EADC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отдел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878175" y="1619250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не поддерживаются в этой версии Excel.
Если фигура была изменена в более ранней версии Excel или если книга была сохранена в Excel 2007 или более ранней версии, использовать срез невозможно.</a:t>
              </a:r>
            </a:p>
          </xdr:txBody>
        </xdr:sp>
      </mc:Fallback>
    </mc:AlternateContent>
    <xdr:clientData/>
  </xdr:twoCellAnchor>
  <xdr:twoCellAnchor editAs="absolute">
    <xdr:from>
      <xdr:col>18</xdr:col>
      <xdr:colOff>47625</xdr:colOff>
      <xdr:row>8</xdr:row>
      <xdr:rowOff>19050</xdr:rowOff>
    </xdr:from>
    <xdr:to>
      <xdr:col>20</xdr:col>
      <xdr:colOff>523875</xdr:colOff>
      <xdr:row>56</xdr:row>
      <xdr:rowOff>85725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10" name="оклад, €">
              <a:extLst>
                <a:ext uri="{FF2B5EF4-FFF2-40B4-BE49-F238E27FC236}">
                  <a16:creationId xmlns:a16="http://schemas.microsoft.com/office/drawing/2014/main" id="{6804C235-79EA-48EB-95CF-A510F8C935F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оклад, €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877925" y="162877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не поддерживаются в этой версии Excel.
Если фигура была изменена в более ранней версии Excel или если книга была сохранена в Excel 2007 или более ранней версии, использовать срез невозможно.</a:t>
              </a:r>
            </a:p>
          </xdr:txBody>
        </xdr:sp>
      </mc:Fallback>
    </mc:AlternateContent>
    <xdr:clientData/>
  </xdr:twoCellAnchor>
  <xdr:twoCellAnchor editAs="absolute">
    <xdr:from>
      <xdr:col>21</xdr:col>
      <xdr:colOff>66675</xdr:colOff>
      <xdr:row>57</xdr:row>
      <xdr:rowOff>161925</xdr:rowOff>
    </xdr:from>
    <xdr:to>
      <xdr:col>23</xdr:col>
      <xdr:colOff>542925</xdr:colOff>
      <xdr:row>71</xdr:row>
      <xdr:rowOff>28575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11" name="количество&#10;детей">
              <a:extLst>
                <a:ext uri="{FF2B5EF4-FFF2-40B4-BE49-F238E27FC236}">
                  <a16:creationId xmlns:a16="http://schemas.microsoft.com/office/drawing/2014/main" id="{C6E5A636-67A7-458B-B3EF-D83717D3A7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оличество&#10;детей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925800" y="4572000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не поддерживаются в этой версии Excel.
Если фигура была изменена в более ранней версии Excel или если книга была сохранена в Excel 2007 или более ранней версии, использовать срез невозможно.</a:t>
              </a:r>
            </a:p>
          </xdr:txBody>
        </xdr:sp>
      </mc:Fallback>
    </mc:AlternateContent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19</xdr:row>
      <xdr:rowOff>41275</xdr:rowOff>
    </xdr:from>
    <xdr:to>
      <xdr:col>11</xdr:col>
      <xdr:colOff>933451</xdr:colOff>
      <xdr:row>24</xdr:row>
      <xdr:rowOff>0</xdr:rowOff>
    </xdr:to>
    <xdr:sp macro="" textlink="">
      <xdr:nvSpPr>
        <xdr:cNvPr id="2" name="Загнутый угол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9210675" y="3889375"/>
          <a:ext cx="3800476" cy="958850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ассчитать среднее значение объема партии, выручку и прибыль по каждому поставщику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136525</xdr:colOff>
      <xdr:row>9</xdr:row>
      <xdr:rowOff>66676</xdr:rowOff>
    </xdr:from>
    <xdr:to>
      <xdr:col>18</xdr:col>
      <xdr:colOff>584200</xdr:colOff>
      <xdr:row>49</xdr:row>
      <xdr:rowOff>57150</xdr:rowOff>
    </xdr:to>
    <xdr:sp macro="" textlink="">
      <xdr:nvSpPr>
        <xdr:cNvPr id="2" name="Загнутый угол 1">
          <a:extLst>
            <a:ext uri="{FF2B5EF4-FFF2-40B4-BE49-F238E27FC236}">
              <a16:creationId xmlns:a16="http://schemas.microsoft.com/office/drawing/2014/main" id="{21D7D7B1-D73D-4035-858E-E7A09C4F126E}"/>
            </a:ext>
          </a:extLst>
        </xdr:cNvPr>
        <xdr:cNvSpPr/>
      </xdr:nvSpPr>
      <xdr:spPr>
        <a:xfrm>
          <a:off x="10642600" y="438151"/>
          <a:ext cx="4562475" cy="1800224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остроить годовой отчет, отображающий суммарные данные по каждому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Продавцу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 год по всем категориям товаров с сохранением связи с исходными данными.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сходные данные находятся на листах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 кв...4 кв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езультат расположить с начала листа.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339725</xdr:colOff>
      <xdr:row>22</xdr:row>
      <xdr:rowOff>152400</xdr:rowOff>
    </xdr:from>
    <xdr:to>
      <xdr:col>12</xdr:col>
      <xdr:colOff>1844675</xdr:colOff>
      <xdr:row>32</xdr:row>
      <xdr:rowOff>158750</xdr:rowOff>
    </xdr:to>
    <xdr:sp macro="" textlink="">
      <xdr:nvSpPr>
        <xdr:cNvPr id="2" name="Загнутый угол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/>
      </xdr:nvSpPr>
      <xdr:spPr>
        <a:xfrm>
          <a:off x="13865225" y="4533900"/>
          <a:ext cx="6086475" cy="2006600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О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пределить какое количество ноутбуков, принтеров и сканеров было продано в сумме каждому клиенту за все годы сотрудничества.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о данным отчета построить диаграмму.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ереименовать лист -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Отчет Орхтехника</a:t>
          </a: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728662</xdr:colOff>
      <xdr:row>10</xdr:row>
      <xdr:rowOff>152400</xdr:rowOff>
    </xdr:from>
    <xdr:to>
      <xdr:col>10</xdr:col>
      <xdr:colOff>128587</xdr:colOff>
      <xdr:row>29</xdr:row>
      <xdr:rowOff>123825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653E4A5B-C0A2-444A-8FE4-20950E9899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165100</xdr:colOff>
      <xdr:row>13</xdr:row>
      <xdr:rowOff>139700</xdr:rowOff>
    </xdr:from>
    <xdr:to>
      <xdr:col>19</xdr:col>
      <xdr:colOff>403225</xdr:colOff>
      <xdr:row>33</xdr:row>
      <xdr:rowOff>28575</xdr:rowOff>
    </xdr:to>
    <xdr:sp macro="" textlink="">
      <xdr:nvSpPr>
        <xdr:cNvPr id="2" name="Загнутый угол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854950" y="2692400"/>
          <a:ext cx="8328025" cy="3444875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ассчитать данные в столбце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23</xdr:row>
      <xdr:rowOff>22225</xdr:rowOff>
    </xdr:from>
    <xdr:to>
      <xdr:col>15</xdr:col>
      <xdr:colOff>508000</xdr:colOff>
      <xdr:row>29</xdr:row>
      <xdr:rowOff>12700</xdr:rowOff>
    </xdr:to>
    <xdr:sp macro="" textlink="">
      <xdr:nvSpPr>
        <xdr:cNvPr id="2" name="Загнутый угол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867650" y="4289425"/>
          <a:ext cx="6610350" cy="1057275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ассчитать в ячейках столбца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ответы на задачи, описанные в столбце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K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69848</xdr:colOff>
      <xdr:row>16</xdr:row>
      <xdr:rowOff>31748</xdr:rowOff>
    </xdr:from>
    <xdr:to>
      <xdr:col>18</xdr:col>
      <xdr:colOff>6350</xdr:colOff>
      <xdr:row>26</xdr:row>
      <xdr:rowOff>15875</xdr:rowOff>
    </xdr:to>
    <xdr:sp macro="" textlink="">
      <xdr:nvSpPr>
        <xdr:cNvPr id="2" name="Загнутый угол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528048" y="3194048"/>
          <a:ext cx="6594477" cy="1793877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ассчитать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НА РУКИ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как значение оклада, умноженного на коэффициент, который для каждого отдела указан в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таблице (ячейки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K2:M6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).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ассчитать Итоговую сумму на руки (ячейка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М8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34924</xdr:colOff>
      <xdr:row>2</xdr:row>
      <xdr:rowOff>117474</xdr:rowOff>
    </xdr:from>
    <xdr:to>
      <xdr:col>14</xdr:col>
      <xdr:colOff>225424</xdr:colOff>
      <xdr:row>13</xdr:row>
      <xdr:rowOff>171449</xdr:rowOff>
    </xdr:to>
    <xdr:sp macro="" textlink="">
      <xdr:nvSpPr>
        <xdr:cNvPr id="2" name="Загнутый угол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5470524" y="473074"/>
          <a:ext cx="6559550" cy="2009775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ассчитать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СТОИМОСТЬ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исходя из условия: если количество товара больше 5, то дается специальная скидка (значение в ячейке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H10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).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В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ычислить Итоговую стоимость в ячейке 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E15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8</xdr:row>
      <xdr:rowOff>136524</xdr:rowOff>
    </xdr:from>
    <xdr:to>
      <xdr:col>15</xdr:col>
      <xdr:colOff>396875</xdr:colOff>
      <xdr:row>26</xdr:row>
      <xdr:rowOff>69849</xdr:rowOff>
    </xdr:to>
    <xdr:sp macro="" textlink="">
      <xdr:nvSpPr>
        <xdr:cNvPr id="2" name="Загнутый угол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11200" y="1628774"/>
          <a:ext cx="11083925" cy="3133725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О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пределить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Квартальный вывод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исходя из условия: если у региона есть хоть одно квартальное значение свыше 1000 шт, то в ячейке выводить текст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ШАНС ЕСТЬ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(значение из ячейки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J4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).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В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столбце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Годовой вывод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написать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МОЛОДЦЫ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значение из ячейки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J5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для тех регионов, у которых каждое квартальное значение более 1000 шт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155574</xdr:colOff>
      <xdr:row>11</xdr:row>
      <xdr:rowOff>15874</xdr:rowOff>
    </xdr:from>
    <xdr:to>
      <xdr:col>18</xdr:col>
      <xdr:colOff>165100</xdr:colOff>
      <xdr:row>19</xdr:row>
      <xdr:rowOff>104774</xdr:rowOff>
    </xdr:to>
    <xdr:sp macro="" textlink="">
      <xdr:nvSpPr>
        <xdr:cNvPr id="2" name="Загнутый угол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861174" y="2206624"/>
          <a:ext cx="8582026" cy="1536700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зменить формулу в столбце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Премия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чтобы премия определялась по формуле, а там где нет возможности получить числовое значение, заменить результат вычисления на ноль.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9</xdr:row>
      <xdr:rowOff>177800</xdr:rowOff>
    </xdr:from>
    <xdr:to>
      <xdr:col>15</xdr:col>
      <xdr:colOff>76200</xdr:colOff>
      <xdr:row>20</xdr:row>
      <xdr:rowOff>111125</xdr:rowOff>
    </xdr:to>
    <xdr:sp macro="" textlink="">
      <xdr:nvSpPr>
        <xdr:cNvPr id="5" name="Загнутый угол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4606925" y="1803400"/>
          <a:ext cx="7661275" cy="1844675"/>
        </a:xfrm>
        <a:prstGeom prst="foldedCorner">
          <a:avLst>
            <a:gd name="adj" fmla="val 7756"/>
          </a:avLst>
        </a:prstGeom>
        <a:solidFill>
          <a:schemeClr val="accent3">
            <a:lumMod val="20000"/>
            <a:lumOff val="80000"/>
          </a:schemeClr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В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ычислить сумму двумя способами: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1) Функция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ВПР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внутри функции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ЕСЛИ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2) Функция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ЕСЛИ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внутри функции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ВПР</a:t>
          </a: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212724</xdr:colOff>
      <xdr:row>1</xdr:row>
      <xdr:rowOff>120650</xdr:rowOff>
    </xdr:from>
    <xdr:to>
      <xdr:col>16</xdr:col>
      <xdr:colOff>88899</xdr:colOff>
      <xdr:row>18</xdr:row>
      <xdr:rowOff>19050</xdr:rowOff>
    </xdr:to>
    <xdr:sp macro="" textlink="">
      <xdr:nvSpPr>
        <xdr:cNvPr id="2" name="Загнутый угол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334124" y="298450"/>
          <a:ext cx="8143875" cy="2921000"/>
        </a:xfrm>
        <a:prstGeom prst="foldedCorner">
          <a:avLst>
            <a:gd name="adj" fmla="val 7756"/>
          </a:avLst>
        </a:prstGeom>
        <a:solidFill>
          <a:srgbClr val="FFFF99"/>
        </a:solidFill>
        <a:ln w="190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ЗАДАНИЕ: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олучить данные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Фамилия Имя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ФИО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66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66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1" refreshedDate="44306.066824305555" createdVersion="7" refreshedVersion="7" minRefreshableVersion="3" recordCount="115" xr:uid="{35234CB7-68DF-408B-8A6D-48BFD5E61DB6}">
  <cacheSource type="worksheet">
    <worksheetSource ref="A1:E116" sheet="Отчет Оргтехника"/>
  </cacheSource>
  <cacheFields count="7">
    <cacheField name="Дата" numFmtId="14">
      <sharedItems containsSemiMixedTypes="0" containsNonDate="0" containsDate="1" containsString="0" minDate="2008-02-15T00:00:00" maxDate="2012-11-16T00:00:00" count="41">
        <d v="2010-05-08T00:00:00"/>
        <d v="2009-01-29T00:00:00"/>
        <d v="2008-04-23T00:00:00"/>
        <d v="2009-07-07T00:00:00"/>
        <d v="2010-01-10T00:00:00"/>
        <d v="2010-05-10T00:00:00"/>
        <d v="2010-04-13T00:00:00"/>
        <d v="2012-10-28T00:00:00"/>
        <d v="2010-03-17T00:00:00"/>
        <d v="2008-04-22T00:00:00"/>
        <d v="2010-02-15T00:00:00"/>
        <d v="2009-02-02T00:00:00"/>
        <d v="2010-04-02T00:00:00"/>
        <d v="2010-12-30T00:00:00"/>
        <d v="2011-02-08T00:00:00"/>
        <d v="2010-05-09T00:00:00"/>
        <d v="2008-04-24T00:00:00"/>
        <d v="2009-12-03T00:00:00"/>
        <d v="2011-04-12T00:00:00"/>
        <d v="2010-03-18T00:00:00"/>
        <d v="2010-09-15T00:00:00"/>
        <d v="2011-03-13T00:00:00"/>
        <d v="2008-02-15T00:00:00"/>
        <d v="2009-09-22T00:00:00"/>
        <d v="2012-05-13T00:00:00"/>
        <d v="2009-10-26T00:00:00"/>
        <d v="2011-05-20T00:00:00"/>
        <d v="2012-11-15T00:00:00"/>
        <d v="2009-08-11T00:00:00"/>
        <d v="2010-05-12T00:00:00"/>
        <d v="2010-09-22T00:00:00"/>
        <d v="2009-04-19T00:00:00"/>
        <d v="2009-03-03T00:00:00"/>
        <d v="2012-03-19T00:00:00"/>
        <d v="2011-04-24T00:00:00"/>
        <d v="2009-11-14T00:00:00"/>
        <d v="2010-09-02T00:00:00"/>
        <d v="2009-05-08T00:00:00"/>
        <d v="2010-12-25T00:00:00"/>
        <d v="2012-06-04T00:00:00"/>
        <d v="2012-02-22T00:00:00"/>
      </sharedItems>
      <fieldGroup par="6" base="0">
        <rangePr groupBy="months" startDate="2008-02-15T00:00:00" endDate="2012-11-16T00:00:00"/>
        <groupItems count="14">
          <s v="&lt;15.02.2008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16.11.2012"/>
        </groupItems>
      </fieldGroup>
    </cacheField>
    <cacheField name="Наименование" numFmtId="0">
      <sharedItems count="8">
        <s v="Клавиатура"/>
        <s v="Сканер"/>
        <s v="Принтер"/>
        <s v="Мышь"/>
        <s v="Копировальный аппарат"/>
        <s v="Ноутбук"/>
        <s v="Монитор"/>
        <s v="Факс-модем"/>
      </sharedItems>
    </cacheField>
    <cacheField name="Количество" numFmtId="0">
      <sharedItems containsSemiMixedTypes="0" containsString="0" containsNumber="1" containsInteger="1" minValue="1" maxValue="20"/>
    </cacheField>
    <cacheField name="Сумма, руб" numFmtId="0">
      <sharedItems containsSemiMixedTypes="0" containsString="0" containsNumber="1" containsInteger="1" minValue="150" maxValue="900000"/>
    </cacheField>
    <cacheField name="Клиент" numFmtId="0">
      <sharedItems count="10">
        <s v="АО &quot;Фаворит&quot;"/>
        <s v="АО &quot;Баловень&quot;"/>
        <s v="ЗАО &quot;Ночь&quot;"/>
        <s v="компания &quot;Легенда&quot;"/>
        <s v="компания &quot;Мой страх&quot;"/>
        <s v="ООО &quot;Сладкий сон&quot;"/>
        <s v="ООО &quot;Красота&quot;"/>
        <s v="фирма &quot;Формула сна&quot;"/>
        <s v="фирма &quot;Гавань&quot;"/>
        <s v="ЗАО &quot;Медок&quot;"/>
      </sharedItems>
    </cacheField>
    <cacheField name="Кварталы" numFmtId="0" databaseField="0">
      <fieldGroup base="0">
        <rangePr groupBy="quarters" startDate="2008-02-15T00:00:00" endDate="2012-11-16T00:00:00"/>
        <groupItems count="6">
          <s v="&lt;15.02.2008"/>
          <s v="Кв-л1"/>
          <s v="Кв-л2"/>
          <s v="Кв-л3"/>
          <s v="Кв-л4"/>
          <s v="&gt;16.11.2012"/>
        </groupItems>
      </fieldGroup>
    </cacheField>
    <cacheField name="Годы" numFmtId="0" databaseField="0">
      <fieldGroup base="0">
        <rangePr groupBy="years" startDate="2008-02-15T00:00:00" endDate="2012-11-16T00:00:00"/>
        <groupItems count="7">
          <s v="&lt;15.02.2008"/>
          <s v="2008"/>
          <s v="2009"/>
          <s v="2010"/>
          <s v="2011"/>
          <s v="2012"/>
          <s v="&gt;16.11.201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1" refreshedDate="44306.074005208335" createdVersion="7" refreshedVersion="7" minRefreshableVersion="3" recordCount="5" xr:uid="{8960B657-2386-437D-BAE7-44ADA9120488}">
  <cacheSource type="worksheet">
    <worksheetSource ref="G4:P9" sheet="Отчет Оргтехника"/>
  </cacheSource>
  <cacheFields count="10">
    <cacheField name="Названия строк" numFmtId="0">
      <sharedItems count="5">
        <s v="2008"/>
        <s v="2009"/>
        <s v="2010"/>
        <s v="2011"/>
        <s v="2012"/>
      </sharedItems>
    </cacheField>
    <cacheField name="АО &quot;Баловень&quot;" numFmtId="0">
      <sharedItems containsString="0" containsBlank="1" containsNumber="1" containsInteger="1" minValue="1" maxValue="8"/>
    </cacheField>
    <cacheField name="ЗАО &quot;Медок&quot;" numFmtId="0">
      <sharedItems containsString="0" containsBlank="1" containsNumber="1" containsInteger="1" minValue="1" maxValue="5"/>
    </cacheField>
    <cacheField name="ЗАО &quot;Ночь&quot;" numFmtId="0">
      <sharedItems containsString="0" containsBlank="1" containsNumber="1" containsInteger="1" minValue="1" maxValue="5"/>
    </cacheField>
    <cacheField name="компания &quot;Легенда&quot;" numFmtId="0">
      <sharedItems containsString="0" containsBlank="1" containsNumber="1" containsInteger="1" minValue="4" maxValue="15"/>
    </cacheField>
    <cacheField name="компания &quot;Мой страх&quot;" numFmtId="0">
      <sharedItems containsString="0" containsBlank="1" containsNumber="1" containsInteger="1" minValue="4" maxValue="15"/>
    </cacheField>
    <cacheField name="ООО &quot;Красота&quot;" numFmtId="0">
      <sharedItems containsString="0" containsBlank="1" containsNumber="1" containsInteger="1" minValue="1" maxValue="7"/>
    </cacheField>
    <cacheField name="ООО &quot;Сладкий сон&quot;" numFmtId="0">
      <sharedItems containsString="0" containsBlank="1" containsNumber="1" containsInteger="1" minValue="1" maxValue="7"/>
    </cacheField>
    <cacheField name="фирма &quot;Гавань&quot;" numFmtId="0">
      <sharedItems containsString="0" containsBlank="1" containsNumber="1" containsInteger="1" minValue="4" maxValue="20"/>
    </cacheField>
    <cacheField name="фирма &quot;Формула сна&quot;" numFmtId="0">
      <sharedItems containsString="0" containsBlank="1" containsNumber="1" containsInteger="1" minValue="4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x v="0"/>
    <x v="0"/>
    <n v="1"/>
    <n v="300"/>
    <x v="0"/>
  </r>
  <r>
    <x v="1"/>
    <x v="1"/>
    <n v="1"/>
    <n v="3300"/>
    <x v="1"/>
  </r>
  <r>
    <x v="0"/>
    <x v="0"/>
    <n v="1"/>
    <n v="300"/>
    <x v="1"/>
  </r>
  <r>
    <x v="2"/>
    <x v="2"/>
    <n v="1"/>
    <n v="6500"/>
    <x v="2"/>
  </r>
  <r>
    <x v="3"/>
    <x v="2"/>
    <n v="1"/>
    <n v="1250"/>
    <x v="2"/>
  </r>
  <r>
    <x v="4"/>
    <x v="3"/>
    <n v="1"/>
    <n v="150"/>
    <x v="3"/>
  </r>
  <r>
    <x v="5"/>
    <x v="1"/>
    <n v="1"/>
    <n v="7250"/>
    <x v="3"/>
  </r>
  <r>
    <x v="4"/>
    <x v="3"/>
    <n v="1"/>
    <n v="150"/>
    <x v="4"/>
  </r>
  <r>
    <x v="5"/>
    <x v="1"/>
    <n v="1"/>
    <n v="7250"/>
    <x v="4"/>
  </r>
  <r>
    <x v="6"/>
    <x v="4"/>
    <n v="1"/>
    <n v="7250"/>
    <x v="5"/>
  </r>
  <r>
    <x v="7"/>
    <x v="5"/>
    <n v="1"/>
    <n v="45000"/>
    <x v="5"/>
  </r>
  <r>
    <x v="6"/>
    <x v="4"/>
    <n v="1"/>
    <n v="7250"/>
    <x v="6"/>
  </r>
  <r>
    <x v="7"/>
    <x v="5"/>
    <n v="1"/>
    <n v="45000"/>
    <x v="6"/>
  </r>
  <r>
    <x v="8"/>
    <x v="6"/>
    <n v="1"/>
    <n v="9800"/>
    <x v="7"/>
  </r>
  <r>
    <x v="8"/>
    <x v="6"/>
    <n v="1"/>
    <n v="9800"/>
    <x v="8"/>
  </r>
  <r>
    <x v="2"/>
    <x v="0"/>
    <n v="2"/>
    <n v="600"/>
    <x v="0"/>
  </r>
  <r>
    <x v="4"/>
    <x v="0"/>
    <n v="2"/>
    <n v="600"/>
    <x v="0"/>
  </r>
  <r>
    <x v="0"/>
    <x v="3"/>
    <n v="2"/>
    <n v="300"/>
    <x v="0"/>
  </r>
  <r>
    <x v="2"/>
    <x v="0"/>
    <n v="2"/>
    <n v="600"/>
    <x v="1"/>
  </r>
  <r>
    <x v="4"/>
    <x v="0"/>
    <n v="2"/>
    <n v="600"/>
    <x v="1"/>
  </r>
  <r>
    <x v="0"/>
    <x v="3"/>
    <n v="2"/>
    <n v="300"/>
    <x v="1"/>
  </r>
  <r>
    <x v="9"/>
    <x v="1"/>
    <n v="2"/>
    <n v="6600"/>
    <x v="2"/>
  </r>
  <r>
    <x v="10"/>
    <x v="2"/>
    <n v="2"/>
    <n v="13000"/>
    <x v="2"/>
  </r>
  <r>
    <x v="11"/>
    <x v="7"/>
    <n v="2"/>
    <n v="2500"/>
    <x v="3"/>
  </r>
  <r>
    <x v="12"/>
    <x v="2"/>
    <n v="2"/>
    <n v="13000"/>
    <x v="3"/>
  </r>
  <r>
    <x v="13"/>
    <x v="4"/>
    <n v="2"/>
    <n v="14500"/>
    <x v="3"/>
  </r>
  <r>
    <x v="14"/>
    <x v="0"/>
    <n v="2"/>
    <n v="600"/>
    <x v="3"/>
  </r>
  <r>
    <x v="11"/>
    <x v="7"/>
    <n v="2"/>
    <n v="2500"/>
    <x v="4"/>
  </r>
  <r>
    <x v="12"/>
    <x v="2"/>
    <n v="2"/>
    <n v="13000"/>
    <x v="4"/>
  </r>
  <r>
    <x v="13"/>
    <x v="4"/>
    <n v="2"/>
    <n v="14500"/>
    <x v="4"/>
  </r>
  <r>
    <x v="14"/>
    <x v="0"/>
    <n v="2"/>
    <n v="600"/>
    <x v="4"/>
  </r>
  <r>
    <x v="9"/>
    <x v="0"/>
    <n v="2"/>
    <n v="600"/>
    <x v="5"/>
  </r>
  <r>
    <x v="15"/>
    <x v="0"/>
    <n v="2"/>
    <n v="600"/>
    <x v="5"/>
  </r>
  <r>
    <x v="9"/>
    <x v="0"/>
    <n v="2"/>
    <n v="600"/>
    <x v="6"/>
  </r>
  <r>
    <x v="15"/>
    <x v="0"/>
    <n v="2"/>
    <n v="600"/>
    <x v="6"/>
  </r>
  <r>
    <x v="2"/>
    <x v="4"/>
    <n v="2"/>
    <n v="14500"/>
    <x v="7"/>
  </r>
  <r>
    <x v="2"/>
    <x v="4"/>
    <n v="2"/>
    <n v="14500"/>
    <x v="8"/>
  </r>
  <r>
    <x v="16"/>
    <x v="7"/>
    <n v="3"/>
    <n v="3750"/>
    <x v="0"/>
  </r>
  <r>
    <x v="17"/>
    <x v="4"/>
    <n v="3"/>
    <n v="21750"/>
    <x v="0"/>
  </r>
  <r>
    <x v="0"/>
    <x v="4"/>
    <n v="3"/>
    <n v="21750"/>
    <x v="0"/>
  </r>
  <r>
    <x v="16"/>
    <x v="7"/>
    <n v="3"/>
    <n v="3750"/>
    <x v="1"/>
  </r>
  <r>
    <x v="17"/>
    <x v="4"/>
    <n v="3"/>
    <n v="21750"/>
    <x v="1"/>
  </r>
  <r>
    <x v="0"/>
    <x v="4"/>
    <n v="3"/>
    <n v="21750"/>
    <x v="1"/>
  </r>
  <r>
    <x v="10"/>
    <x v="0"/>
    <n v="3"/>
    <n v="750"/>
    <x v="2"/>
  </r>
  <r>
    <x v="18"/>
    <x v="4"/>
    <n v="3"/>
    <n v="21750"/>
    <x v="2"/>
  </r>
  <r>
    <x v="9"/>
    <x v="3"/>
    <n v="3"/>
    <n v="450"/>
    <x v="5"/>
  </r>
  <r>
    <x v="4"/>
    <x v="2"/>
    <n v="3"/>
    <n v="19500"/>
    <x v="5"/>
  </r>
  <r>
    <x v="10"/>
    <x v="0"/>
    <n v="3"/>
    <n v="750"/>
    <x v="5"/>
  </r>
  <r>
    <x v="19"/>
    <x v="6"/>
    <n v="3"/>
    <n v="29400"/>
    <x v="5"/>
  </r>
  <r>
    <x v="20"/>
    <x v="1"/>
    <n v="3"/>
    <n v="9900"/>
    <x v="5"/>
  </r>
  <r>
    <x v="9"/>
    <x v="3"/>
    <n v="3"/>
    <n v="450"/>
    <x v="6"/>
  </r>
  <r>
    <x v="4"/>
    <x v="2"/>
    <n v="3"/>
    <n v="19500"/>
    <x v="6"/>
  </r>
  <r>
    <x v="10"/>
    <x v="0"/>
    <n v="3"/>
    <n v="750"/>
    <x v="6"/>
  </r>
  <r>
    <x v="19"/>
    <x v="6"/>
    <n v="3"/>
    <n v="29400"/>
    <x v="6"/>
  </r>
  <r>
    <x v="20"/>
    <x v="1"/>
    <n v="3"/>
    <n v="9900"/>
    <x v="6"/>
  </r>
  <r>
    <x v="10"/>
    <x v="1"/>
    <n v="3"/>
    <n v="9900"/>
    <x v="7"/>
  </r>
  <r>
    <x v="21"/>
    <x v="0"/>
    <n v="3"/>
    <n v="750"/>
    <x v="7"/>
  </r>
  <r>
    <x v="10"/>
    <x v="1"/>
    <n v="3"/>
    <n v="9900"/>
    <x v="8"/>
  </r>
  <r>
    <x v="21"/>
    <x v="0"/>
    <n v="3"/>
    <n v="750"/>
    <x v="8"/>
  </r>
  <r>
    <x v="2"/>
    <x v="6"/>
    <n v="4"/>
    <n v="39200"/>
    <x v="0"/>
  </r>
  <r>
    <x v="2"/>
    <x v="6"/>
    <n v="4"/>
    <n v="39200"/>
    <x v="1"/>
  </r>
  <r>
    <x v="22"/>
    <x v="7"/>
    <n v="4"/>
    <n v="29000"/>
    <x v="2"/>
  </r>
  <r>
    <x v="23"/>
    <x v="0"/>
    <n v="4"/>
    <n v="1000"/>
    <x v="2"/>
  </r>
  <r>
    <x v="2"/>
    <x v="2"/>
    <n v="4"/>
    <n v="26000"/>
    <x v="3"/>
  </r>
  <r>
    <x v="24"/>
    <x v="0"/>
    <n v="4"/>
    <n v="1000"/>
    <x v="3"/>
  </r>
  <r>
    <x v="2"/>
    <x v="2"/>
    <n v="4"/>
    <n v="26000"/>
    <x v="4"/>
  </r>
  <r>
    <x v="24"/>
    <x v="0"/>
    <n v="4"/>
    <n v="1000"/>
    <x v="4"/>
  </r>
  <r>
    <x v="25"/>
    <x v="2"/>
    <n v="4"/>
    <n v="29000"/>
    <x v="5"/>
  </r>
  <r>
    <x v="20"/>
    <x v="3"/>
    <n v="4"/>
    <n v="600"/>
    <x v="5"/>
  </r>
  <r>
    <x v="25"/>
    <x v="2"/>
    <n v="4"/>
    <n v="29000"/>
    <x v="6"/>
  </r>
  <r>
    <x v="20"/>
    <x v="3"/>
    <n v="4"/>
    <n v="600"/>
    <x v="6"/>
  </r>
  <r>
    <x v="22"/>
    <x v="7"/>
    <n v="4"/>
    <n v="5000"/>
    <x v="7"/>
  </r>
  <r>
    <x v="16"/>
    <x v="1"/>
    <n v="4"/>
    <n v="13200"/>
    <x v="7"/>
  </r>
  <r>
    <x v="4"/>
    <x v="2"/>
    <n v="4"/>
    <n v="26000"/>
    <x v="7"/>
  </r>
  <r>
    <x v="22"/>
    <x v="7"/>
    <n v="4"/>
    <n v="5000"/>
    <x v="8"/>
  </r>
  <r>
    <x v="16"/>
    <x v="1"/>
    <n v="4"/>
    <n v="13200"/>
    <x v="8"/>
  </r>
  <r>
    <x v="4"/>
    <x v="2"/>
    <n v="4"/>
    <n v="26000"/>
    <x v="8"/>
  </r>
  <r>
    <x v="26"/>
    <x v="3"/>
    <n v="5"/>
    <n v="750"/>
    <x v="2"/>
  </r>
  <r>
    <x v="27"/>
    <x v="5"/>
    <n v="5"/>
    <n v="225000"/>
    <x v="2"/>
  </r>
  <r>
    <x v="9"/>
    <x v="0"/>
    <n v="5"/>
    <n v="1250"/>
    <x v="3"/>
  </r>
  <r>
    <x v="28"/>
    <x v="1"/>
    <n v="5"/>
    <n v="16500"/>
    <x v="3"/>
  </r>
  <r>
    <x v="29"/>
    <x v="2"/>
    <n v="5"/>
    <n v="32500"/>
    <x v="3"/>
  </r>
  <r>
    <x v="9"/>
    <x v="0"/>
    <n v="5"/>
    <n v="1250"/>
    <x v="4"/>
  </r>
  <r>
    <x v="28"/>
    <x v="1"/>
    <n v="5"/>
    <n v="16500"/>
    <x v="4"/>
  </r>
  <r>
    <x v="29"/>
    <x v="2"/>
    <n v="5"/>
    <n v="32500"/>
    <x v="4"/>
  </r>
  <r>
    <x v="30"/>
    <x v="7"/>
    <n v="5"/>
    <n v="6250"/>
    <x v="5"/>
  </r>
  <r>
    <x v="30"/>
    <x v="7"/>
    <n v="5"/>
    <n v="6250"/>
    <x v="6"/>
  </r>
  <r>
    <x v="31"/>
    <x v="3"/>
    <n v="5"/>
    <n v="750"/>
    <x v="7"/>
  </r>
  <r>
    <x v="0"/>
    <x v="0"/>
    <n v="5"/>
    <n v="1250"/>
    <x v="7"/>
  </r>
  <r>
    <x v="31"/>
    <x v="3"/>
    <n v="5"/>
    <n v="750"/>
    <x v="8"/>
  </r>
  <r>
    <x v="0"/>
    <x v="0"/>
    <n v="5"/>
    <n v="1250"/>
    <x v="8"/>
  </r>
  <r>
    <x v="32"/>
    <x v="3"/>
    <n v="6"/>
    <n v="900"/>
    <x v="7"/>
  </r>
  <r>
    <x v="32"/>
    <x v="3"/>
    <n v="6"/>
    <n v="900"/>
    <x v="8"/>
  </r>
  <r>
    <x v="33"/>
    <x v="5"/>
    <n v="7"/>
    <n v="31500"/>
    <x v="1"/>
  </r>
  <r>
    <x v="0"/>
    <x v="6"/>
    <n v="7"/>
    <n v="68600"/>
    <x v="2"/>
  </r>
  <r>
    <x v="9"/>
    <x v="2"/>
    <n v="7"/>
    <n v="45500"/>
    <x v="5"/>
  </r>
  <r>
    <x v="9"/>
    <x v="2"/>
    <n v="7"/>
    <n v="45500"/>
    <x v="6"/>
  </r>
  <r>
    <x v="34"/>
    <x v="2"/>
    <n v="8"/>
    <n v="52000"/>
    <x v="1"/>
  </r>
  <r>
    <x v="35"/>
    <x v="7"/>
    <n v="8"/>
    <n v="10000"/>
    <x v="7"/>
  </r>
  <r>
    <x v="35"/>
    <x v="7"/>
    <n v="8"/>
    <n v="10000"/>
    <x v="8"/>
  </r>
  <r>
    <x v="36"/>
    <x v="6"/>
    <n v="9"/>
    <n v="88200"/>
    <x v="3"/>
  </r>
  <r>
    <x v="36"/>
    <x v="6"/>
    <n v="9"/>
    <n v="88200"/>
    <x v="4"/>
  </r>
  <r>
    <x v="37"/>
    <x v="6"/>
    <n v="10"/>
    <n v="98000"/>
    <x v="0"/>
  </r>
  <r>
    <x v="37"/>
    <x v="6"/>
    <n v="10"/>
    <n v="98000"/>
    <x v="1"/>
  </r>
  <r>
    <x v="38"/>
    <x v="3"/>
    <n v="10"/>
    <n v="1500"/>
    <x v="3"/>
  </r>
  <r>
    <x v="38"/>
    <x v="3"/>
    <n v="10"/>
    <n v="1500"/>
    <x v="4"/>
  </r>
  <r>
    <x v="39"/>
    <x v="5"/>
    <n v="15"/>
    <n v="675000"/>
    <x v="3"/>
  </r>
  <r>
    <x v="39"/>
    <x v="5"/>
    <n v="15"/>
    <n v="675000"/>
    <x v="4"/>
  </r>
  <r>
    <x v="40"/>
    <x v="5"/>
    <n v="20"/>
    <n v="900000"/>
    <x v="7"/>
  </r>
  <r>
    <x v="40"/>
    <x v="5"/>
    <n v="20"/>
    <n v="900000"/>
    <x v="8"/>
  </r>
  <r>
    <x v="27"/>
    <x v="5"/>
    <n v="5"/>
    <n v="225000"/>
    <x v="9"/>
  </r>
  <r>
    <x v="2"/>
    <x v="2"/>
    <n v="1"/>
    <n v="6500"/>
    <x v="9"/>
  </r>
  <r>
    <x v="3"/>
    <x v="2"/>
    <n v="1"/>
    <n v="1250"/>
    <x v="9"/>
  </r>
  <r>
    <x v="10"/>
    <x v="2"/>
    <n v="2"/>
    <n v="13000"/>
    <x v="9"/>
  </r>
  <r>
    <x v="9"/>
    <x v="1"/>
    <n v="2"/>
    <n v="6600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m/>
    <n v="3"/>
    <n v="3"/>
    <n v="4"/>
    <n v="4"/>
    <n v="7"/>
    <n v="7"/>
    <n v="4"/>
    <n v="4"/>
  </r>
  <r>
    <x v="1"/>
    <n v="1"/>
    <n v="1"/>
    <n v="1"/>
    <n v="5"/>
    <n v="5"/>
    <n v="4"/>
    <n v="4"/>
    <m/>
    <m/>
  </r>
  <r>
    <x v="2"/>
    <m/>
    <n v="2"/>
    <n v="2"/>
    <n v="8"/>
    <n v="8"/>
    <n v="6"/>
    <n v="6"/>
    <n v="7"/>
    <n v="7"/>
  </r>
  <r>
    <x v="3"/>
    <n v="8"/>
    <m/>
    <m/>
    <m/>
    <m/>
    <m/>
    <m/>
    <m/>
    <m/>
  </r>
  <r>
    <x v="4"/>
    <n v="7"/>
    <n v="5"/>
    <n v="5"/>
    <n v="15"/>
    <n v="15"/>
    <n v="1"/>
    <n v="1"/>
    <n v="20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4DF54F-7647-4D13-9B0F-860EFD709F8E}" name="Сводная таблица2" cacheId="7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 chartFormat="1">
  <location ref="H13:Q19" firstHeaderRow="0" firstDataRow="1" firstDataCol="1"/>
  <pivotFields count="10"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Сумма по полю АО &quot;Баловень&quot;" fld="1" baseField="0" baseItem="0"/>
    <dataField name="Сумма по полю ЗАО &quot;Медок&quot;" fld="2" baseField="0" baseItem="0"/>
    <dataField name="Сумма по полю ЗАО &quot;Ночь&quot;" fld="3" baseField="0" baseItem="0"/>
    <dataField name="Сумма по полю компания &quot;Легенда&quot;" fld="4" baseField="0" baseItem="0"/>
    <dataField name="Сумма по полю компания &quot;Мой страх&quot;" fld="5" baseField="0" baseItem="0"/>
    <dataField name="Сумма по полю ООО &quot;Красота&quot;" fld="6" baseField="0" baseItem="0"/>
    <dataField name="Сумма по полю ООО &quot;Сладкий сон&quot;" fld="7" baseField="0" baseItem="0"/>
    <dataField name="Сумма по полю фирма &quot;Гавань&quot;" fld="8" baseField="0" baseItem="0"/>
    <dataField name="Сумма по полю фирма &quot;Формула сна&quot;" fld="9" baseField="0" baseItem="0"/>
  </dataField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9607FE-D0AE-4E3E-AD31-0CF68C36D82C}" name="Сводная таблица1" cacheId="4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G3:Q10" firstHeaderRow="1" firstDataRow="2" firstDataCol="1" rowPageCount="1" colPageCount="1"/>
  <pivotFields count="7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9">
        <item h="1" x="0"/>
        <item h="1" x="4"/>
        <item h="1" x="6"/>
        <item h="1" x="3"/>
        <item x="5"/>
        <item x="2"/>
        <item x="1"/>
        <item h="1" x="7"/>
        <item t="default"/>
      </items>
    </pivotField>
    <pivotField dataField="1" showAll="0"/>
    <pivotField showAll="0"/>
    <pivotField axis="axisCol" showAll="0">
      <items count="11">
        <item x="1"/>
        <item x="0"/>
        <item x="9"/>
        <item x="2"/>
        <item x="3"/>
        <item x="4"/>
        <item x="6"/>
        <item x="5"/>
        <item x="8"/>
        <item x="7"/>
        <item t="default"/>
      </items>
    </pivotField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3">
    <field x="6"/>
    <field x="5"/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4"/>
  </colFields>
  <colItems count="1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hier="-1"/>
  </pageFields>
  <dataFields count="1">
    <dataField name="Сумма по полю Количество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5CC179C-4545-4EB9-ADBE-9D1ADD93F7E3}" autoFormatId="16" applyNumberFormats="0" applyBorderFormats="0" applyFontFormats="0" applyPatternFormats="0" applyAlignmentFormats="0" applyWidthHeightFormats="0">
  <queryTableRefresh nextId="10">
    <queryTableFields count="9">
      <queryTableField id="1" name="Фамилия" tableColumnId="1"/>
      <queryTableField id="2" name="Имя" tableColumnId="2"/>
      <queryTableField id="3" name="Отчество" tableColumnId="3"/>
      <queryTableField id="4" name="пол" tableColumnId="4"/>
      <queryTableField id="5" name="Дата рождения" tableColumnId="5"/>
      <queryTableField id="6" name="Город" tableColumnId="6"/>
      <queryTableField id="7" name="отдел" tableColumnId="7"/>
      <queryTableField id="8" name="оклад, €" tableColumnId="8"/>
      <queryTableField id="9" name="количество_x000a_детей" tableColumnId="9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Фамилия" xr10:uid="{497EA1CF-AA79-47AB-B977-C66F030A17F2}" sourceName="Фамилия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Имя" xr10:uid="{AFA9E24D-96BD-4043-87F3-DBCE3A6F8946}" sourceName="Имя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Отчество" xr10:uid="{5EE0DE01-60E4-4132-9549-0D8CD272E049}" sourceName="Отчество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пол" xr10:uid="{F850339C-8C6E-4AB4-99FB-565E9B381DFB}" sourceName="пол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Дата_рождения" xr10:uid="{EAAA0425-6526-4D14-ACFA-25C7329E3359}" sourceName="Дата рождения">
  <extLst>
    <x:ext xmlns:x15="http://schemas.microsoft.com/office/spreadsheetml/2010/11/main" uri="{2F2917AC-EB37-4324-AD4E-5DD8C200BD13}">
      <x15:tableSlicerCache tableId="1" column="5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Город" xr10:uid="{D3F4A121-C422-41DE-A60F-0DAE67E73E94}" sourceName="Город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отдел" xr10:uid="{40302A63-7998-4A94-8A6B-C47C6DEDC101}" sourceName="отдел">
  <extLst>
    <x:ext xmlns:x15="http://schemas.microsoft.com/office/spreadsheetml/2010/11/main" uri="{2F2917AC-EB37-4324-AD4E-5DD8C200BD13}">
      <x15:tableSlicerCache tableId="1" column="7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оклад__€" xr10:uid="{DBC8732A-4CC6-4E69-B81A-FFE560D8DAD2}" sourceName="оклад, €">
  <extLst>
    <x:ext xmlns:x15="http://schemas.microsoft.com/office/spreadsheetml/2010/11/main" uri="{2F2917AC-EB37-4324-AD4E-5DD8C200BD13}">
      <x15:tableSlicerCache tableId="1" column="8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количество_детей" xr10:uid="{231B95EA-DE1A-4F90-828A-E2DC7ECA8567}" sourceName="количество_x000a_детей">
  <extLst>
    <x:ext xmlns:x15="http://schemas.microsoft.com/office/spreadsheetml/2010/11/main" uri="{2F2917AC-EB37-4324-AD4E-5DD8C200BD13}">
      <x15:tableSlicerCache tableId="1" column="9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Фамилия" xr10:uid="{1BEA3FA3-1435-4251-A802-B05B1914F9FE}" cache="Срез_Фамилия" caption="Фамилия" rowHeight="257175"/>
  <slicer name="Имя" xr10:uid="{EC6FD8DE-0D18-43B1-A51D-456103ABDE9A}" cache="Срез_Имя" caption="Имя" rowHeight="257175"/>
  <slicer name="Отчество" xr10:uid="{66A979E4-F888-4B1D-94B0-88357CF5AF11}" cache="Срез_Отчество" caption="Отчество" rowHeight="257175"/>
  <slicer name="пол" xr10:uid="{C190A00A-17B0-4A23-B4F1-AD5260951F70}" cache="Срез_пол" caption="пол" rowHeight="257175"/>
  <slicer name="Дата рождения" xr10:uid="{CC81D28D-0BF1-4CFB-A150-EDC2348864B9}" cache="Срез_Дата_рождения" caption="Дата рождения" rowHeight="257175"/>
  <slicer name="Город" xr10:uid="{DD383E0A-3735-4194-AAEA-E31C94740C61}" cache="Срез_Город" caption="Город" rowHeight="257175"/>
  <slicer name="отдел" xr10:uid="{4F0E5795-F547-4977-9F22-186A6BDA03AE}" cache="Срез_отдел" caption="отдел" rowHeight="257175"/>
  <slicer name="оклад, €" xr10:uid="{47432F50-12DF-4C7E-BCE6-2E337FD4810B}" cache="Срез_оклад__€" caption="оклад, €" rowHeight="257175"/>
  <slicer name="количество_x000a_детей" xr10:uid="{4D76749F-361E-4574-AA24-0FEAC1885C21}" cache="Срез_количество_детей" caption="количество_x000a_детей" rowHeight="257175"/>
</slicer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0B55B0-EA4D-4CC3-B9FA-894825844E9A}" name="Таблица1" displayName="Таблица1" ref="A2:I52" totalsRowShown="0">
  <autoFilter ref="A2:I52" xr:uid="{5FB152DD-A362-4F30-950A-95284BBC1040}">
    <filterColumn colId="6">
      <filters>
        <filter val="ОНК"/>
        <filter val="ТКБ"/>
      </filters>
    </filterColumn>
    <filterColumn colId="8">
      <filters>
        <filter val="0"/>
      </filters>
    </filterColumn>
  </autoFilter>
  <tableColumns count="9">
    <tableColumn id="1" xr3:uid="{78DC1EAB-9577-4395-BFE9-83B0E3DB79FC}" name="Фамилия"/>
    <tableColumn id="2" xr3:uid="{AB33E7CF-9235-4085-8EC9-221C56B1CB98}" name="Имя"/>
    <tableColumn id="3" xr3:uid="{EF6A35F0-F4FB-4399-AF6A-A12489A21EF9}" name="Отчество"/>
    <tableColumn id="4" xr3:uid="{B585BF06-A027-4357-81EB-D4BF7F51E0CA}" name="пол"/>
    <tableColumn id="5" xr3:uid="{DA2B2521-EF6E-4A6B-92E3-7213FC60C54F}" name="Дата рождения" dataDxfId="9"/>
    <tableColumn id="6" xr3:uid="{3E8E1A63-425E-4534-AAF2-2DD30638FC58}" name="Город"/>
    <tableColumn id="7" xr3:uid="{0606F0B6-DB81-43BE-A305-511A9CD9C39E}" name="отдел"/>
    <tableColumn id="8" xr3:uid="{1084B471-6D32-41D5-B052-83485D5AC85A}" name="оклад, €"/>
    <tableColumn id="9" xr3:uid="{0475A69A-17D4-4960-8C3C-B4859D0E7064}" name="количество_x000a_детей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323561-596C-4455-AEEA-8BCEA550F86B}" name="Таблица1_2" displayName="Таблица1_2" ref="A1:I51" tableType="queryTable" totalsRowShown="0">
  <autoFilter ref="A1:I51" xr:uid="{D2D6C625-E58A-42F4-8DFE-00B564354305}"/>
  <tableColumns count="9">
    <tableColumn id="1" xr3:uid="{4C460231-0E0C-40A8-AB9C-A0F513D077EF}" uniqueName="1" name="Фамилия" queryTableFieldId="1" dataDxfId="8"/>
    <tableColumn id="2" xr3:uid="{175AC53B-D4FB-40B1-8AB4-4673515FA64A}" uniqueName="2" name="Имя" queryTableFieldId="2" dataDxfId="7"/>
    <tableColumn id="3" xr3:uid="{CCEE2027-129A-44B6-B40E-1A3B13C1F8BA}" uniqueName="3" name="Отчество" queryTableFieldId="3" dataDxfId="6"/>
    <tableColumn id="4" xr3:uid="{7D66521B-D1FF-455E-989D-382CFD0F1E76}" uniqueName="4" name="пол" queryTableFieldId="4" dataDxfId="5"/>
    <tableColumn id="5" xr3:uid="{936488B9-ADA5-43A9-A46F-F355BE16B80C}" uniqueName="5" name="Дата рождения" queryTableFieldId="5" dataDxfId="4"/>
    <tableColumn id="6" xr3:uid="{EC82AB0A-C57A-4094-9C3B-F53150FF0B86}" uniqueName="6" name="Город" queryTableFieldId="6" dataDxfId="3"/>
    <tableColumn id="7" xr3:uid="{7C4415C1-88D1-4788-B07C-08F569C1AB81}" uniqueName="7" name="отдел" queryTableFieldId="7" dataDxfId="2"/>
    <tableColumn id="8" xr3:uid="{9D487BCE-6602-47AD-A05D-8C5B0F7EBF8F}" uniqueName="8" name="оклад, €" queryTableFieldId="8"/>
    <tableColumn id="9" xr3:uid="{924B531A-C09D-45F8-A990-4C0B2909C53D}" uniqueName="9" name="количество_x000a_детей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66FF99"/>
  </sheetPr>
  <dimension ref="A1:M51"/>
  <sheetViews>
    <sheetView workbookViewId="0">
      <selection activeCell="M26" sqref="M26"/>
    </sheetView>
  </sheetViews>
  <sheetFormatPr defaultColWidth="9" defaultRowHeight="14.25" x14ac:dyDescent="0.2"/>
  <cols>
    <col min="1" max="1" width="3" style="1" bestFit="1" customWidth="1"/>
    <col min="2" max="2" width="14.5" style="1" bestFit="1" customWidth="1"/>
    <col min="3" max="3" width="10.625" style="1" bestFit="1" customWidth="1"/>
    <col min="4" max="4" width="12" style="1" bestFit="1" customWidth="1"/>
    <col min="5" max="5" width="14.875" style="89" customWidth="1"/>
    <col min="6" max="6" width="15" style="89" customWidth="1"/>
    <col min="7" max="7" width="14.5" style="89" customWidth="1"/>
    <col min="8" max="8" width="16.125" style="89" customWidth="1"/>
    <col min="9" max="9" width="16.5" style="92" customWidth="1"/>
    <col min="10" max="10" width="16.25" style="95" customWidth="1"/>
    <col min="11" max="11" width="12.375" style="1" customWidth="1"/>
    <col min="12" max="12" width="12" style="1" bestFit="1" customWidth="1"/>
    <col min="13" max="13" width="9.125" style="1" customWidth="1"/>
    <col min="14" max="16384" width="9" style="1"/>
  </cols>
  <sheetData>
    <row r="1" spans="1:13" ht="15" x14ac:dyDescent="0.2">
      <c r="A1" s="2" t="s">
        <v>0</v>
      </c>
      <c r="B1" s="2" t="s">
        <v>1</v>
      </c>
      <c r="C1" s="2" t="s">
        <v>2</v>
      </c>
      <c r="D1" s="2" t="s">
        <v>3</v>
      </c>
      <c r="E1" s="87" t="s">
        <v>4</v>
      </c>
      <c r="F1" s="87" t="s">
        <v>5</v>
      </c>
      <c r="G1" s="87" t="s">
        <v>6</v>
      </c>
      <c r="H1" s="87" t="s">
        <v>7</v>
      </c>
      <c r="I1" s="90" t="s">
        <v>8</v>
      </c>
      <c r="J1" s="93" t="s">
        <v>9</v>
      </c>
      <c r="L1" s="2" t="s">
        <v>10</v>
      </c>
      <c r="M1" s="3">
        <v>0.22</v>
      </c>
    </row>
    <row r="2" spans="1:13" ht="15" x14ac:dyDescent="0.25">
      <c r="A2" s="4">
        <v>1</v>
      </c>
      <c r="B2" s="4" t="s">
        <v>11</v>
      </c>
      <c r="C2" s="4" t="s">
        <v>12</v>
      </c>
      <c r="D2" s="4" t="s">
        <v>13</v>
      </c>
      <c r="E2" s="88">
        <v>1510</v>
      </c>
      <c r="F2" s="88">
        <f>E2*$M$1</f>
        <v>332.2</v>
      </c>
      <c r="G2" s="88">
        <f>(E2+F2)*$M$2</f>
        <v>239.48600000000002</v>
      </c>
      <c r="H2" s="88">
        <f>E2+F2+G2</f>
        <v>2081.6860000000001</v>
      </c>
      <c r="I2" s="91">
        <f>H2*$M$4</f>
        <v>155918.28140000004</v>
      </c>
      <c r="J2" s="94">
        <f>I2/$M$3</f>
        <v>2360.2525189221924</v>
      </c>
      <c r="K2" s="79">
        <v>1817.1855676657585</v>
      </c>
      <c r="L2" s="2" t="s">
        <v>14</v>
      </c>
      <c r="M2" s="3">
        <v>0.13</v>
      </c>
    </row>
    <row r="3" spans="1:13" ht="15" x14ac:dyDescent="0.25">
      <c r="A3" s="4">
        <v>2</v>
      </c>
      <c r="B3" s="4" t="s">
        <v>15</v>
      </c>
      <c r="C3" s="4" t="s">
        <v>16</v>
      </c>
      <c r="D3" s="4" t="s">
        <v>17</v>
      </c>
      <c r="E3" s="88">
        <v>5440</v>
      </c>
      <c r="F3" s="88">
        <f t="shared" ref="F3:F51" si="0">E3*$M$1</f>
        <v>1196.8</v>
      </c>
      <c r="G3" s="88">
        <f t="shared" ref="G3:G51" si="1">(E3+F3)*$M$2</f>
        <v>862.78400000000011</v>
      </c>
      <c r="H3" s="88">
        <f t="shared" ref="H3:H51" si="2">E3+F3+G3</f>
        <v>7499.5840000000007</v>
      </c>
      <c r="I3" s="91">
        <f t="shared" ref="I3:I51" si="3">H3*$M$4</f>
        <v>561718.84160000004</v>
      </c>
      <c r="J3" s="94">
        <f t="shared" ref="J3:J51" si="4">I3/$M$3</f>
        <v>8503.161392673328</v>
      </c>
      <c r="K3" s="79">
        <v>6546.6817801998186</v>
      </c>
      <c r="L3" s="2" t="s">
        <v>18</v>
      </c>
      <c r="M3" s="4">
        <v>66.06</v>
      </c>
    </row>
    <row r="4" spans="1:13" ht="15" x14ac:dyDescent="0.25">
      <c r="A4" s="4">
        <v>3</v>
      </c>
      <c r="B4" s="4" t="s">
        <v>19</v>
      </c>
      <c r="C4" s="4" t="s">
        <v>20</v>
      </c>
      <c r="D4" s="4" t="s">
        <v>21</v>
      </c>
      <c r="E4" s="88">
        <v>2050</v>
      </c>
      <c r="F4" s="88">
        <f t="shared" si="0"/>
        <v>451</v>
      </c>
      <c r="G4" s="88">
        <f t="shared" si="1"/>
        <v>325.13</v>
      </c>
      <c r="H4" s="88">
        <f t="shared" si="2"/>
        <v>2826.13</v>
      </c>
      <c r="I4" s="91">
        <f t="shared" si="3"/>
        <v>211677.13700000002</v>
      </c>
      <c r="J4" s="94">
        <f t="shared" si="4"/>
        <v>3204.3163336360885</v>
      </c>
      <c r="K4" s="79">
        <v>2467.040009082652</v>
      </c>
      <c r="L4" s="74">
        <v>1</v>
      </c>
      <c r="M4" s="4">
        <v>74.900000000000006</v>
      </c>
    </row>
    <row r="5" spans="1:13" ht="15" x14ac:dyDescent="0.25">
      <c r="A5" s="4">
        <v>4</v>
      </c>
      <c r="B5" s="4" t="s">
        <v>22</v>
      </c>
      <c r="C5" s="4" t="s">
        <v>23</v>
      </c>
      <c r="D5" s="4" t="s">
        <v>24</v>
      </c>
      <c r="E5" s="88">
        <v>1800</v>
      </c>
      <c r="F5" s="88">
        <f t="shared" si="0"/>
        <v>396</v>
      </c>
      <c r="G5" s="88">
        <f t="shared" si="1"/>
        <v>285.48</v>
      </c>
      <c r="H5" s="88">
        <f t="shared" si="2"/>
        <v>2481.48</v>
      </c>
      <c r="I5" s="91">
        <f t="shared" si="3"/>
        <v>185862.85200000001</v>
      </c>
      <c r="J5" s="94">
        <f t="shared" si="4"/>
        <v>2813.5460490463215</v>
      </c>
      <c r="K5" s="79">
        <v>2166.1814713896456</v>
      </c>
    </row>
    <row r="6" spans="1:13" ht="15" x14ac:dyDescent="0.25">
      <c r="A6" s="4">
        <v>5</v>
      </c>
      <c r="B6" s="4" t="s">
        <v>25</v>
      </c>
      <c r="C6" s="4" t="s">
        <v>26</v>
      </c>
      <c r="D6" s="4" t="s">
        <v>27</v>
      </c>
      <c r="E6" s="88">
        <v>5750</v>
      </c>
      <c r="F6" s="88">
        <f t="shared" si="0"/>
        <v>1265</v>
      </c>
      <c r="G6" s="88">
        <f t="shared" si="1"/>
        <v>911.95</v>
      </c>
      <c r="H6" s="88">
        <f t="shared" si="2"/>
        <v>7926.95</v>
      </c>
      <c r="I6" s="91">
        <f t="shared" si="3"/>
        <v>593728.55500000005</v>
      </c>
      <c r="J6" s="94">
        <f t="shared" si="4"/>
        <v>8987.7165455646391</v>
      </c>
      <c r="K6" s="79">
        <v>6919.7463669391473</v>
      </c>
    </row>
    <row r="7" spans="1:13" ht="15" x14ac:dyDescent="0.25">
      <c r="A7" s="4">
        <v>6</v>
      </c>
      <c r="B7" s="4" t="s">
        <v>28</v>
      </c>
      <c r="C7" s="4" t="s">
        <v>29</v>
      </c>
      <c r="D7" s="4" t="s">
        <v>30</v>
      </c>
      <c r="E7" s="88">
        <v>4000</v>
      </c>
      <c r="F7" s="88">
        <f t="shared" si="0"/>
        <v>880</v>
      </c>
      <c r="G7" s="88">
        <f t="shared" si="1"/>
        <v>634.4</v>
      </c>
      <c r="H7" s="88">
        <f t="shared" si="2"/>
        <v>5514.4</v>
      </c>
      <c r="I7" s="91">
        <f t="shared" si="3"/>
        <v>413028.56</v>
      </c>
      <c r="J7" s="94">
        <f t="shared" si="4"/>
        <v>6252.3245534362695</v>
      </c>
      <c r="K7" s="79">
        <v>4813.7366030881021</v>
      </c>
    </row>
    <row r="8" spans="1:13" ht="15" x14ac:dyDescent="0.25">
      <c r="A8" s="4">
        <v>7</v>
      </c>
      <c r="B8" s="4" t="s">
        <v>31</v>
      </c>
      <c r="C8" s="4" t="s">
        <v>32</v>
      </c>
      <c r="D8" s="4" t="s">
        <v>33</v>
      </c>
      <c r="E8" s="88">
        <v>3600</v>
      </c>
      <c r="F8" s="88">
        <f t="shared" si="0"/>
        <v>792</v>
      </c>
      <c r="G8" s="88">
        <f t="shared" si="1"/>
        <v>570.96</v>
      </c>
      <c r="H8" s="88">
        <f t="shared" si="2"/>
        <v>4962.96</v>
      </c>
      <c r="I8" s="91">
        <f t="shared" si="3"/>
        <v>371725.70400000003</v>
      </c>
      <c r="J8" s="94">
        <f t="shared" si="4"/>
        <v>5627.092098092643</v>
      </c>
      <c r="K8" s="79">
        <v>4332.3629427792912</v>
      </c>
    </row>
    <row r="9" spans="1:13" ht="15" x14ac:dyDescent="0.25">
      <c r="A9" s="4">
        <v>8</v>
      </c>
      <c r="B9" s="4" t="s">
        <v>34</v>
      </c>
      <c r="C9" s="4" t="s">
        <v>35</v>
      </c>
      <c r="D9" s="4" t="s">
        <v>36</v>
      </c>
      <c r="E9" s="88">
        <v>7360</v>
      </c>
      <c r="F9" s="88">
        <f t="shared" si="0"/>
        <v>1619.2</v>
      </c>
      <c r="G9" s="88">
        <f t="shared" si="1"/>
        <v>1167.296</v>
      </c>
      <c r="H9" s="88">
        <f t="shared" si="2"/>
        <v>10146.496000000001</v>
      </c>
      <c r="I9" s="91">
        <f t="shared" si="3"/>
        <v>759972.55040000018</v>
      </c>
      <c r="J9" s="94">
        <f t="shared" si="4"/>
        <v>11504.27717832274</v>
      </c>
      <c r="K9" s="79">
        <v>8857.2753496821078</v>
      </c>
    </row>
    <row r="10" spans="1:13" ht="15" x14ac:dyDescent="0.25">
      <c r="A10" s="4">
        <v>9</v>
      </c>
      <c r="B10" s="4" t="s">
        <v>37</v>
      </c>
      <c r="C10" s="4" t="s">
        <v>38</v>
      </c>
      <c r="D10" s="4" t="s">
        <v>39</v>
      </c>
      <c r="E10" s="88">
        <v>1800</v>
      </c>
      <c r="F10" s="88">
        <f t="shared" si="0"/>
        <v>396</v>
      </c>
      <c r="G10" s="88">
        <f t="shared" si="1"/>
        <v>285.48</v>
      </c>
      <c r="H10" s="88">
        <f t="shared" si="2"/>
        <v>2481.48</v>
      </c>
      <c r="I10" s="91">
        <f t="shared" si="3"/>
        <v>185862.85200000001</v>
      </c>
      <c r="J10" s="94">
        <f t="shared" si="4"/>
        <v>2813.5460490463215</v>
      </c>
      <c r="K10" s="79">
        <v>2166.1814713896456</v>
      </c>
    </row>
    <row r="11" spans="1:13" ht="15" x14ac:dyDescent="0.25">
      <c r="A11" s="4">
        <v>10</v>
      </c>
      <c r="B11" s="4" t="s">
        <v>40</v>
      </c>
      <c r="C11" s="4" t="s">
        <v>41</v>
      </c>
      <c r="D11" s="4" t="s">
        <v>42</v>
      </c>
      <c r="E11" s="88">
        <v>3000</v>
      </c>
      <c r="F11" s="88">
        <f t="shared" si="0"/>
        <v>660</v>
      </c>
      <c r="G11" s="88">
        <f t="shared" si="1"/>
        <v>475.8</v>
      </c>
      <c r="H11" s="88">
        <f t="shared" si="2"/>
        <v>4135.8</v>
      </c>
      <c r="I11" s="91">
        <f t="shared" si="3"/>
        <v>309771.42000000004</v>
      </c>
      <c r="J11" s="94">
        <f t="shared" si="4"/>
        <v>4689.2434150772033</v>
      </c>
      <c r="K11" s="79">
        <v>3610.3024523160766</v>
      </c>
    </row>
    <row r="12" spans="1:13" ht="15" x14ac:dyDescent="0.25">
      <c r="A12" s="4">
        <v>11</v>
      </c>
      <c r="B12" s="4" t="s">
        <v>40</v>
      </c>
      <c r="C12" s="4" t="s">
        <v>32</v>
      </c>
      <c r="D12" s="4" t="s">
        <v>33</v>
      </c>
      <c r="E12" s="88">
        <v>3450</v>
      </c>
      <c r="F12" s="88">
        <f t="shared" si="0"/>
        <v>759</v>
      </c>
      <c r="G12" s="88">
        <f t="shared" si="1"/>
        <v>547.17000000000007</v>
      </c>
      <c r="H12" s="88">
        <f t="shared" si="2"/>
        <v>4756.17</v>
      </c>
      <c r="I12" s="91">
        <f t="shared" si="3"/>
        <v>356237.13300000003</v>
      </c>
      <c r="J12" s="94">
        <f t="shared" si="4"/>
        <v>5392.6299273387831</v>
      </c>
      <c r="K12" s="79">
        <v>4151.847820163488</v>
      </c>
    </row>
    <row r="13" spans="1:13" ht="15" x14ac:dyDescent="0.25">
      <c r="A13" s="4">
        <v>12</v>
      </c>
      <c r="B13" s="4" t="s">
        <v>43</v>
      </c>
      <c r="C13" s="4" t="s">
        <v>44</v>
      </c>
      <c r="D13" s="4" t="s">
        <v>39</v>
      </c>
      <c r="E13" s="88">
        <v>2700</v>
      </c>
      <c r="F13" s="88">
        <f t="shared" si="0"/>
        <v>594</v>
      </c>
      <c r="G13" s="88">
        <f t="shared" si="1"/>
        <v>428.22</v>
      </c>
      <c r="H13" s="88">
        <f t="shared" si="2"/>
        <v>3722.2200000000003</v>
      </c>
      <c r="I13" s="91">
        <f t="shared" si="3"/>
        <v>278794.27800000005</v>
      </c>
      <c r="J13" s="94">
        <f t="shared" si="4"/>
        <v>4220.3190735694825</v>
      </c>
      <c r="K13" s="79">
        <v>3249.2722070844684</v>
      </c>
    </row>
    <row r="14" spans="1:13" ht="15" x14ac:dyDescent="0.25">
      <c r="A14" s="4">
        <v>13</v>
      </c>
      <c r="B14" s="4" t="s">
        <v>45</v>
      </c>
      <c r="C14" s="4" t="s">
        <v>46</v>
      </c>
      <c r="D14" s="4" t="s">
        <v>47</v>
      </c>
      <c r="E14" s="88">
        <v>8500</v>
      </c>
      <c r="F14" s="88">
        <f t="shared" si="0"/>
        <v>1870</v>
      </c>
      <c r="G14" s="88">
        <f t="shared" si="1"/>
        <v>1348.1000000000001</v>
      </c>
      <c r="H14" s="88">
        <f t="shared" si="2"/>
        <v>11718.1</v>
      </c>
      <c r="I14" s="91">
        <f t="shared" si="3"/>
        <v>877685.69000000006</v>
      </c>
      <c r="J14" s="94">
        <f t="shared" si="4"/>
        <v>13286.189676052074</v>
      </c>
      <c r="K14" s="79">
        <v>10229.190281562216</v>
      </c>
    </row>
    <row r="15" spans="1:13" ht="15" x14ac:dyDescent="0.25">
      <c r="A15" s="4">
        <v>14</v>
      </c>
      <c r="B15" s="4" t="s">
        <v>48</v>
      </c>
      <c r="C15" s="4" t="s">
        <v>49</v>
      </c>
      <c r="D15" s="4" t="s">
        <v>50</v>
      </c>
      <c r="E15" s="88">
        <v>4650</v>
      </c>
      <c r="F15" s="88">
        <f t="shared" si="0"/>
        <v>1023</v>
      </c>
      <c r="G15" s="88">
        <f t="shared" si="1"/>
        <v>737.49</v>
      </c>
      <c r="H15" s="88">
        <f t="shared" si="2"/>
        <v>6410.49</v>
      </c>
      <c r="I15" s="91">
        <f t="shared" si="3"/>
        <v>480145.701</v>
      </c>
      <c r="J15" s="94">
        <f t="shared" si="4"/>
        <v>7268.3272933696635</v>
      </c>
      <c r="K15" s="79">
        <v>5595.9688010899181</v>
      </c>
    </row>
    <row r="16" spans="1:13" ht="15" x14ac:dyDescent="0.25">
      <c r="A16" s="4">
        <v>15</v>
      </c>
      <c r="B16" s="4" t="s">
        <v>51</v>
      </c>
      <c r="C16" s="4" t="s">
        <v>52</v>
      </c>
      <c r="D16" s="4" t="s">
        <v>53</v>
      </c>
      <c r="E16" s="88">
        <v>2070</v>
      </c>
      <c r="F16" s="88">
        <f t="shared" si="0"/>
        <v>455.4</v>
      </c>
      <c r="G16" s="88">
        <f t="shared" si="1"/>
        <v>328.30200000000002</v>
      </c>
      <c r="H16" s="88">
        <f t="shared" si="2"/>
        <v>2853.7020000000002</v>
      </c>
      <c r="I16" s="91">
        <f t="shared" si="3"/>
        <v>213742.27980000005</v>
      </c>
      <c r="J16" s="94">
        <f t="shared" si="4"/>
        <v>3235.5779564032705</v>
      </c>
      <c r="K16" s="79">
        <v>2491.1086920980929</v>
      </c>
    </row>
    <row r="17" spans="1:11" ht="15" x14ac:dyDescent="0.25">
      <c r="A17" s="4">
        <v>16</v>
      </c>
      <c r="B17" s="4" t="s">
        <v>54</v>
      </c>
      <c r="C17" s="4" t="s">
        <v>55</v>
      </c>
      <c r="D17" s="4" t="s">
        <v>56</v>
      </c>
      <c r="E17" s="88">
        <v>6400</v>
      </c>
      <c r="F17" s="88">
        <f t="shared" si="0"/>
        <v>1408</v>
      </c>
      <c r="G17" s="88">
        <f t="shared" si="1"/>
        <v>1015.0400000000001</v>
      </c>
      <c r="H17" s="88">
        <f t="shared" si="2"/>
        <v>8823.0400000000009</v>
      </c>
      <c r="I17" s="91">
        <f t="shared" si="3"/>
        <v>660845.69600000011</v>
      </c>
      <c r="J17" s="94">
        <f t="shared" si="4"/>
        <v>10003.719285498033</v>
      </c>
      <c r="K17" s="79">
        <v>7701.9785649409632</v>
      </c>
    </row>
    <row r="18" spans="1:11" ht="15" x14ac:dyDescent="0.25">
      <c r="A18" s="4">
        <v>17</v>
      </c>
      <c r="B18" s="4" t="s">
        <v>54</v>
      </c>
      <c r="C18" s="4" t="s">
        <v>57</v>
      </c>
      <c r="D18" s="4" t="s">
        <v>58</v>
      </c>
      <c r="E18" s="88">
        <v>2400</v>
      </c>
      <c r="F18" s="88">
        <f t="shared" si="0"/>
        <v>528</v>
      </c>
      <c r="G18" s="88">
        <f t="shared" si="1"/>
        <v>380.64</v>
      </c>
      <c r="H18" s="88">
        <f t="shared" si="2"/>
        <v>3308.64</v>
      </c>
      <c r="I18" s="91">
        <f t="shared" si="3"/>
        <v>247817.136</v>
      </c>
      <c r="J18" s="94">
        <f t="shared" si="4"/>
        <v>3751.3947320617617</v>
      </c>
      <c r="K18" s="79">
        <v>2888.2419618528611</v>
      </c>
    </row>
    <row r="19" spans="1:11" ht="15" x14ac:dyDescent="0.25">
      <c r="A19" s="4">
        <v>18</v>
      </c>
      <c r="B19" s="4" t="s">
        <v>59</v>
      </c>
      <c r="C19" s="4" t="s">
        <v>60</v>
      </c>
      <c r="D19" s="4" t="s">
        <v>61</v>
      </c>
      <c r="E19" s="88">
        <v>3100</v>
      </c>
      <c r="F19" s="88">
        <f t="shared" si="0"/>
        <v>682</v>
      </c>
      <c r="G19" s="88">
        <f t="shared" si="1"/>
        <v>491.66</v>
      </c>
      <c r="H19" s="88">
        <f t="shared" si="2"/>
        <v>4273.66</v>
      </c>
      <c r="I19" s="91">
        <f t="shared" si="3"/>
        <v>320097.13400000002</v>
      </c>
      <c r="J19" s="94">
        <f t="shared" si="4"/>
        <v>4845.551528913109</v>
      </c>
      <c r="K19" s="79">
        <v>3730.6458673932793</v>
      </c>
    </row>
    <row r="20" spans="1:11" ht="15" x14ac:dyDescent="0.25">
      <c r="A20" s="4">
        <v>19</v>
      </c>
      <c r="B20" s="4" t="s">
        <v>62</v>
      </c>
      <c r="C20" s="4" t="s">
        <v>63</v>
      </c>
      <c r="D20" s="4" t="s">
        <v>64</v>
      </c>
      <c r="E20" s="88">
        <v>3480</v>
      </c>
      <c r="F20" s="88">
        <f t="shared" si="0"/>
        <v>765.6</v>
      </c>
      <c r="G20" s="88">
        <f t="shared" si="1"/>
        <v>551.92800000000011</v>
      </c>
      <c r="H20" s="88">
        <f t="shared" si="2"/>
        <v>4797.5280000000002</v>
      </c>
      <c r="I20" s="91">
        <f t="shared" si="3"/>
        <v>359334.84720000002</v>
      </c>
      <c r="J20" s="94">
        <f t="shared" si="4"/>
        <v>5439.5223614895549</v>
      </c>
      <c r="K20" s="79">
        <v>4187.9508446866494</v>
      </c>
    </row>
    <row r="21" spans="1:11" ht="15" x14ac:dyDescent="0.25">
      <c r="A21" s="4">
        <v>20</v>
      </c>
      <c r="B21" s="4" t="s">
        <v>65</v>
      </c>
      <c r="C21" s="4" t="s">
        <v>66</v>
      </c>
      <c r="D21" s="4" t="s">
        <v>67</v>
      </c>
      <c r="E21" s="88">
        <v>900</v>
      </c>
      <c r="F21" s="88">
        <f t="shared" si="0"/>
        <v>198</v>
      </c>
      <c r="G21" s="88">
        <f t="shared" si="1"/>
        <v>142.74</v>
      </c>
      <c r="H21" s="88">
        <f t="shared" si="2"/>
        <v>1240.74</v>
      </c>
      <c r="I21" s="91">
        <f t="shared" si="3"/>
        <v>92931.426000000007</v>
      </c>
      <c r="J21" s="94">
        <f t="shared" si="4"/>
        <v>1406.7730245231608</v>
      </c>
      <c r="K21" s="79">
        <v>1083.0907356948228</v>
      </c>
    </row>
    <row r="22" spans="1:11" ht="15" x14ac:dyDescent="0.25">
      <c r="A22" s="4">
        <v>21</v>
      </c>
      <c r="B22" s="4" t="s">
        <v>68</v>
      </c>
      <c r="C22" s="4" t="s">
        <v>69</v>
      </c>
      <c r="D22" s="4" t="s">
        <v>70</v>
      </c>
      <c r="E22" s="88">
        <v>905</v>
      </c>
      <c r="F22" s="88">
        <f t="shared" si="0"/>
        <v>199.1</v>
      </c>
      <c r="G22" s="88">
        <f t="shared" si="1"/>
        <v>143.53299999999999</v>
      </c>
      <c r="H22" s="88">
        <f t="shared" si="2"/>
        <v>1247.6329999999998</v>
      </c>
      <c r="I22" s="91">
        <f t="shared" si="3"/>
        <v>93447.7117</v>
      </c>
      <c r="J22" s="94">
        <f t="shared" si="4"/>
        <v>1414.5884302149561</v>
      </c>
      <c r="K22" s="79">
        <v>1089.1079064486828</v>
      </c>
    </row>
    <row r="23" spans="1:11" ht="15" x14ac:dyDescent="0.25">
      <c r="A23" s="4">
        <v>22</v>
      </c>
      <c r="B23" s="4" t="s">
        <v>71</v>
      </c>
      <c r="C23" s="4" t="s">
        <v>72</v>
      </c>
      <c r="D23" s="4" t="s">
        <v>73</v>
      </c>
      <c r="E23" s="88">
        <v>5750</v>
      </c>
      <c r="F23" s="88">
        <f t="shared" si="0"/>
        <v>1265</v>
      </c>
      <c r="G23" s="88">
        <f t="shared" si="1"/>
        <v>911.95</v>
      </c>
      <c r="H23" s="88">
        <f t="shared" si="2"/>
        <v>7926.95</v>
      </c>
      <c r="I23" s="91">
        <f t="shared" si="3"/>
        <v>593728.55500000005</v>
      </c>
      <c r="J23" s="94">
        <f t="shared" si="4"/>
        <v>8987.7165455646391</v>
      </c>
      <c r="K23" s="79">
        <v>6919.7463669391473</v>
      </c>
    </row>
    <row r="24" spans="1:11" ht="15" x14ac:dyDescent="0.25">
      <c r="A24" s="4">
        <v>23</v>
      </c>
      <c r="B24" s="4" t="s">
        <v>74</v>
      </c>
      <c r="C24" s="4" t="s">
        <v>75</v>
      </c>
      <c r="D24" s="4" t="s">
        <v>76</v>
      </c>
      <c r="E24" s="88">
        <v>1800</v>
      </c>
      <c r="F24" s="88">
        <f t="shared" si="0"/>
        <v>396</v>
      </c>
      <c r="G24" s="88">
        <f t="shared" si="1"/>
        <v>285.48</v>
      </c>
      <c r="H24" s="88">
        <f t="shared" si="2"/>
        <v>2481.48</v>
      </c>
      <c r="I24" s="91">
        <f t="shared" si="3"/>
        <v>185862.85200000001</v>
      </c>
      <c r="J24" s="94">
        <f t="shared" si="4"/>
        <v>2813.5460490463215</v>
      </c>
      <c r="K24" s="79">
        <v>2166.1814713896456</v>
      </c>
    </row>
    <row r="25" spans="1:11" ht="15" x14ac:dyDescent="0.25">
      <c r="A25" s="4">
        <v>24</v>
      </c>
      <c r="B25" s="4" t="s">
        <v>77</v>
      </c>
      <c r="C25" s="4" t="s">
        <v>78</v>
      </c>
      <c r="D25" s="4" t="s">
        <v>76</v>
      </c>
      <c r="E25" s="88">
        <v>3000</v>
      </c>
      <c r="F25" s="88">
        <f t="shared" si="0"/>
        <v>660</v>
      </c>
      <c r="G25" s="88">
        <f t="shared" si="1"/>
        <v>475.8</v>
      </c>
      <c r="H25" s="88">
        <f t="shared" si="2"/>
        <v>4135.8</v>
      </c>
      <c r="I25" s="91">
        <f t="shared" si="3"/>
        <v>309771.42000000004</v>
      </c>
      <c r="J25" s="94">
        <f t="shared" si="4"/>
        <v>4689.2434150772033</v>
      </c>
      <c r="K25" s="79">
        <v>3610.3024523160766</v>
      </c>
    </row>
    <row r="26" spans="1:11" ht="15" x14ac:dyDescent="0.25">
      <c r="A26" s="4">
        <v>25</v>
      </c>
      <c r="B26" s="4" t="s">
        <v>79</v>
      </c>
      <c r="C26" s="4" t="s">
        <v>80</v>
      </c>
      <c r="D26" s="4" t="s">
        <v>81</v>
      </c>
      <c r="E26" s="88">
        <v>4750</v>
      </c>
      <c r="F26" s="88">
        <f t="shared" si="0"/>
        <v>1045</v>
      </c>
      <c r="G26" s="88">
        <f t="shared" si="1"/>
        <v>753.35</v>
      </c>
      <c r="H26" s="88">
        <f t="shared" si="2"/>
        <v>6548.35</v>
      </c>
      <c r="I26" s="91">
        <f t="shared" si="3"/>
        <v>490471.41500000004</v>
      </c>
      <c r="J26" s="94">
        <f t="shared" si="4"/>
        <v>7424.635407205571</v>
      </c>
      <c r="K26" s="79">
        <v>5716.3122161671208</v>
      </c>
    </row>
    <row r="27" spans="1:11" ht="15" x14ac:dyDescent="0.25">
      <c r="A27" s="4">
        <v>26</v>
      </c>
      <c r="B27" s="4" t="s">
        <v>82</v>
      </c>
      <c r="C27" s="4" t="s">
        <v>83</v>
      </c>
      <c r="D27" s="4" t="s">
        <v>84</v>
      </c>
      <c r="E27" s="88">
        <v>1800</v>
      </c>
      <c r="F27" s="88">
        <f t="shared" si="0"/>
        <v>396</v>
      </c>
      <c r="G27" s="88">
        <f t="shared" si="1"/>
        <v>285.48</v>
      </c>
      <c r="H27" s="88">
        <f t="shared" si="2"/>
        <v>2481.48</v>
      </c>
      <c r="I27" s="91">
        <f t="shared" si="3"/>
        <v>185862.85200000001</v>
      </c>
      <c r="J27" s="94">
        <f t="shared" si="4"/>
        <v>2813.5460490463215</v>
      </c>
      <c r="K27" s="79">
        <v>2166.1814713896456</v>
      </c>
    </row>
    <row r="28" spans="1:11" ht="15" x14ac:dyDescent="0.25">
      <c r="A28" s="4">
        <v>27</v>
      </c>
      <c r="B28" s="4" t="s">
        <v>85</v>
      </c>
      <c r="C28" s="4" t="s">
        <v>86</v>
      </c>
      <c r="D28" s="4" t="s">
        <v>87</v>
      </c>
      <c r="E28" s="88">
        <v>10880</v>
      </c>
      <c r="F28" s="88">
        <f t="shared" si="0"/>
        <v>2393.6</v>
      </c>
      <c r="G28" s="88">
        <f t="shared" si="1"/>
        <v>1725.5680000000002</v>
      </c>
      <c r="H28" s="88">
        <f t="shared" si="2"/>
        <v>14999.168000000001</v>
      </c>
      <c r="I28" s="91">
        <f t="shared" si="3"/>
        <v>1123437.6832000001</v>
      </c>
      <c r="J28" s="94">
        <f t="shared" si="4"/>
        <v>17006.322785346656</v>
      </c>
      <c r="K28" s="79">
        <v>13093.363560399637</v>
      </c>
    </row>
    <row r="29" spans="1:11" ht="15" x14ac:dyDescent="0.25">
      <c r="A29" s="4">
        <v>28</v>
      </c>
      <c r="B29" s="4" t="s">
        <v>88</v>
      </c>
      <c r="C29" s="4" t="s">
        <v>80</v>
      </c>
      <c r="D29" s="4" t="s">
        <v>89</v>
      </c>
      <c r="E29" s="88">
        <v>5000</v>
      </c>
      <c r="F29" s="88">
        <f t="shared" si="0"/>
        <v>1100</v>
      </c>
      <c r="G29" s="88">
        <f t="shared" si="1"/>
        <v>793</v>
      </c>
      <c r="H29" s="88">
        <f t="shared" si="2"/>
        <v>6893</v>
      </c>
      <c r="I29" s="91">
        <f t="shared" si="3"/>
        <v>516285.7</v>
      </c>
      <c r="J29" s="94">
        <f t="shared" si="4"/>
        <v>7815.4056917953376</v>
      </c>
      <c r="K29" s="79">
        <v>6017.1707538601277</v>
      </c>
    </row>
    <row r="30" spans="1:11" ht="15" x14ac:dyDescent="0.25">
      <c r="A30" s="4">
        <v>29</v>
      </c>
      <c r="B30" s="4" t="s">
        <v>90</v>
      </c>
      <c r="C30" s="4" t="s">
        <v>91</v>
      </c>
      <c r="D30" s="4" t="s">
        <v>81</v>
      </c>
      <c r="E30" s="88">
        <v>1900</v>
      </c>
      <c r="F30" s="88">
        <f t="shared" si="0"/>
        <v>418</v>
      </c>
      <c r="G30" s="88">
        <f t="shared" si="1"/>
        <v>301.34000000000003</v>
      </c>
      <c r="H30" s="88">
        <f t="shared" si="2"/>
        <v>2619.34</v>
      </c>
      <c r="I30" s="91">
        <f t="shared" si="3"/>
        <v>196188.56600000002</v>
      </c>
      <c r="J30" s="94">
        <f t="shared" si="4"/>
        <v>2969.8541628822286</v>
      </c>
      <c r="K30" s="79">
        <v>2286.5248864668483</v>
      </c>
    </row>
    <row r="31" spans="1:11" ht="15" x14ac:dyDescent="0.25">
      <c r="A31" s="4">
        <v>30</v>
      </c>
      <c r="B31" s="4" t="s">
        <v>92</v>
      </c>
      <c r="C31" s="4" t="s">
        <v>93</v>
      </c>
      <c r="D31" s="4" t="s">
        <v>94</v>
      </c>
      <c r="E31" s="88">
        <v>3450</v>
      </c>
      <c r="F31" s="88">
        <f t="shared" si="0"/>
        <v>759</v>
      </c>
      <c r="G31" s="88">
        <f t="shared" si="1"/>
        <v>547.17000000000007</v>
      </c>
      <c r="H31" s="88">
        <f t="shared" si="2"/>
        <v>4756.17</v>
      </c>
      <c r="I31" s="91">
        <f t="shared" si="3"/>
        <v>356237.13300000003</v>
      </c>
      <c r="J31" s="94">
        <f t="shared" si="4"/>
        <v>5392.6299273387831</v>
      </c>
      <c r="K31" s="79">
        <v>4151.847820163488</v>
      </c>
    </row>
    <row r="32" spans="1:11" ht="15" x14ac:dyDescent="0.25">
      <c r="A32" s="4">
        <v>31</v>
      </c>
      <c r="B32" s="4" t="s">
        <v>95</v>
      </c>
      <c r="C32" s="4" t="s">
        <v>86</v>
      </c>
      <c r="D32" s="4" t="s">
        <v>84</v>
      </c>
      <c r="E32" s="88">
        <v>2550</v>
      </c>
      <c r="F32" s="88">
        <f t="shared" si="0"/>
        <v>561</v>
      </c>
      <c r="G32" s="88">
        <f t="shared" si="1"/>
        <v>404.43</v>
      </c>
      <c r="H32" s="88">
        <f t="shared" si="2"/>
        <v>3515.43</v>
      </c>
      <c r="I32" s="91">
        <f t="shared" si="3"/>
        <v>263305.70699999999</v>
      </c>
      <c r="J32" s="94">
        <f t="shared" si="4"/>
        <v>3985.8569028156221</v>
      </c>
      <c r="K32" s="79">
        <v>3068.7570844686652</v>
      </c>
    </row>
    <row r="33" spans="1:11" ht="15" x14ac:dyDescent="0.25">
      <c r="A33" s="4">
        <v>32</v>
      </c>
      <c r="B33" s="4" t="s">
        <v>95</v>
      </c>
      <c r="C33" s="4" t="s">
        <v>83</v>
      </c>
      <c r="D33" s="4" t="s">
        <v>84</v>
      </c>
      <c r="E33" s="88">
        <v>7360</v>
      </c>
      <c r="F33" s="88">
        <f t="shared" si="0"/>
        <v>1619.2</v>
      </c>
      <c r="G33" s="88">
        <f t="shared" si="1"/>
        <v>1167.296</v>
      </c>
      <c r="H33" s="88">
        <f t="shared" si="2"/>
        <v>10146.496000000001</v>
      </c>
      <c r="I33" s="91">
        <f t="shared" si="3"/>
        <v>759972.55040000018</v>
      </c>
      <c r="J33" s="94">
        <f t="shared" si="4"/>
        <v>11504.27717832274</v>
      </c>
      <c r="K33" s="79">
        <v>8857.2753496821078</v>
      </c>
    </row>
    <row r="34" spans="1:11" ht="15" x14ac:dyDescent="0.25">
      <c r="A34" s="4">
        <v>33</v>
      </c>
      <c r="B34" s="4" t="s">
        <v>96</v>
      </c>
      <c r="C34" s="4" t="s">
        <v>97</v>
      </c>
      <c r="D34" s="4" t="s">
        <v>98</v>
      </c>
      <c r="E34" s="88">
        <v>3600</v>
      </c>
      <c r="F34" s="88">
        <f t="shared" si="0"/>
        <v>792</v>
      </c>
      <c r="G34" s="88">
        <f t="shared" si="1"/>
        <v>570.96</v>
      </c>
      <c r="H34" s="88">
        <f t="shared" si="2"/>
        <v>4962.96</v>
      </c>
      <c r="I34" s="91">
        <f t="shared" si="3"/>
        <v>371725.70400000003</v>
      </c>
      <c r="J34" s="94">
        <f t="shared" si="4"/>
        <v>5627.092098092643</v>
      </c>
      <c r="K34" s="79">
        <v>4332.3629427792912</v>
      </c>
    </row>
    <row r="35" spans="1:11" ht="15" x14ac:dyDescent="0.25">
      <c r="A35" s="4">
        <v>34</v>
      </c>
      <c r="B35" s="4" t="s">
        <v>96</v>
      </c>
      <c r="C35" s="4" t="s">
        <v>99</v>
      </c>
      <c r="D35" s="4" t="s">
        <v>100</v>
      </c>
      <c r="E35" s="88">
        <v>8500</v>
      </c>
      <c r="F35" s="88">
        <f t="shared" si="0"/>
        <v>1870</v>
      </c>
      <c r="G35" s="88">
        <f t="shared" si="1"/>
        <v>1348.1000000000001</v>
      </c>
      <c r="H35" s="88">
        <f t="shared" si="2"/>
        <v>11718.1</v>
      </c>
      <c r="I35" s="91">
        <f t="shared" si="3"/>
        <v>877685.69000000006</v>
      </c>
      <c r="J35" s="94">
        <f t="shared" si="4"/>
        <v>13286.189676052074</v>
      </c>
      <c r="K35" s="79">
        <v>10229.190281562216</v>
      </c>
    </row>
    <row r="36" spans="1:11" ht="15" x14ac:dyDescent="0.25">
      <c r="A36" s="4">
        <v>35</v>
      </c>
      <c r="B36" s="4" t="s">
        <v>101</v>
      </c>
      <c r="C36" s="4" t="s">
        <v>102</v>
      </c>
      <c r="D36" s="4" t="s">
        <v>103</v>
      </c>
      <c r="E36" s="88">
        <v>3400</v>
      </c>
      <c r="F36" s="88">
        <f t="shared" si="0"/>
        <v>748</v>
      </c>
      <c r="G36" s="88">
        <f t="shared" si="1"/>
        <v>539.24</v>
      </c>
      <c r="H36" s="88">
        <f t="shared" si="2"/>
        <v>4687.24</v>
      </c>
      <c r="I36" s="91">
        <f t="shared" si="3"/>
        <v>351074.27600000001</v>
      </c>
      <c r="J36" s="94">
        <f t="shared" si="4"/>
        <v>5314.4758704208298</v>
      </c>
      <c r="K36" s="79">
        <v>4091.6761126248866</v>
      </c>
    </row>
    <row r="37" spans="1:11" ht="15" x14ac:dyDescent="0.25">
      <c r="A37" s="4">
        <v>36</v>
      </c>
      <c r="B37" s="4" t="s">
        <v>104</v>
      </c>
      <c r="C37" s="4" t="s">
        <v>105</v>
      </c>
      <c r="D37" s="4" t="s">
        <v>106</v>
      </c>
      <c r="E37" s="88">
        <v>2070</v>
      </c>
      <c r="F37" s="88">
        <f t="shared" si="0"/>
        <v>455.4</v>
      </c>
      <c r="G37" s="88">
        <f t="shared" si="1"/>
        <v>328.30200000000002</v>
      </c>
      <c r="H37" s="88">
        <f t="shared" si="2"/>
        <v>2853.7020000000002</v>
      </c>
      <c r="I37" s="91">
        <f t="shared" si="3"/>
        <v>213742.27980000005</v>
      </c>
      <c r="J37" s="94">
        <f t="shared" si="4"/>
        <v>3235.5779564032705</v>
      </c>
      <c r="K37" s="79">
        <v>2491.1086920980929</v>
      </c>
    </row>
    <row r="38" spans="1:11" ht="15" x14ac:dyDescent="0.25">
      <c r="A38" s="4">
        <v>37</v>
      </c>
      <c r="B38" s="4" t="s">
        <v>107</v>
      </c>
      <c r="C38" s="4" t="s">
        <v>105</v>
      </c>
      <c r="D38" s="4" t="s">
        <v>106</v>
      </c>
      <c r="E38" s="88">
        <v>4650</v>
      </c>
      <c r="F38" s="88">
        <f t="shared" si="0"/>
        <v>1023</v>
      </c>
      <c r="G38" s="88">
        <f t="shared" si="1"/>
        <v>737.49</v>
      </c>
      <c r="H38" s="88">
        <f t="shared" si="2"/>
        <v>6410.49</v>
      </c>
      <c r="I38" s="91">
        <f t="shared" si="3"/>
        <v>480145.701</v>
      </c>
      <c r="J38" s="94">
        <f t="shared" si="4"/>
        <v>7268.3272933696635</v>
      </c>
      <c r="K38" s="79">
        <v>5595.9688010899181</v>
      </c>
    </row>
    <row r="39" spans="1:11" ht="15" x14ac:dyDescent="0.25">
      <c r="A39" s="4">
        <v>38</v>
      </c>
      <c r="B39" s="4" t="s">
        <v>108</v>
      </c>
      <c r="C39" s="4" t="s">
        <v>109</v>
      </c>
      <c r="D39" s="4" t="s">
        <v>110</v>
      </c>
      <c r="E39" s="88">
        <v>2515</v>
      </c>
      <c r="F39" s="88">
        <f t="shared" si="0"/>
        <v>553.29999999999995</v>
      </c>
      <c r="G39" s="88">
        <f t="shared" si="1"/>
        <v>398.87900000000002</v>
      </c>
      <c r="H39" s="88">
        <f t="shared" si="2"/>
        <v>3467.1790000000001</v>
      </c>
      <c r="I39" s="91">
        <f t="shared" si="3"/>
        <v>259691.70710000003</v>
      </c>
      <c r="J39" s="94">
        <f t="shared" si="4"/>
        <v>3931.1490629730552</v>
      </c>
      <c r="K39" s="79">
        <v>3026.6368891916441</v>
      </c>
    </row>
    <row r="40" spans="1:11" ht="15" x14ac:dyDescent="0.25">
      <c r="A40" s="4">
        <v>39</v>
      </c>
      <c r="B40" s="4" t="s">
        <v>108</v>
      </c>
      <c r="C40" s="4" t="s">
        <v>111</v>
      </c>
      <c r="D40" s="4" t="s">
        <v>110</v>
      </c>
      <c r="E40" s="88">
        <v>3450</v>
      </c>
      <c r="F40" s="88">
        <f t="shared" si="0"/>
        <v>759</v>
      </c>
      <c r="G40" s="88">
        <f t="shared" si="1"/>
        <v>547.17000000000007</v>
      </c>
      <c r="H40" s="88">
        <f t="shared" si="2"/>
        <v>4756.17</v>
      </c>
      <c r="I40" s="91">
        <f t="shared" si="3"/>
        <v>356237.13300000003</v>
      </c>
      <c r="J40" s="94">
        <f t="shared" si="4"/>
        <v>5392.6299273387831</v>
      </c>
      <c r="K40" s="79">
        <v>4151.847820163488</v>
      </c>
    </row>
    <row r="41" spans="1:11" ht="15" x14ac:dyDescent="0.25">
      <c r="A41" s="4">
        <v>40</v>
      </c>
      <c r="B41" s="4" t="s">
        <v>112</v>
      </c>
      <c r="C41" s="4" t="s">
        <v>113</v>
      </c>
      <c r="D41" s="4" t="s">
        <v>114</v>
      </c>
      <c r="E41" s="88">
        <v>2100</v>
      </c>
      <c r="F41" s="88">
        <f t="shared" si="0"/>
        <v>462</v>
      </c>
      <c r="G41" s="88">
        <f t="shared" si="1"/>
        <v>333.06</v>
      </c>
      <c r="H41" s="88">
        <f t="shared" si="2"/>
        <v>2895.06</v>
      </c>
      <c r="I41" s="91">
        <f t="shared" si="3"/>
        <v>216839.99400000001</v>
      </c>
      <c r="J41" s="94">
        <f t="shared" si="4"/>
        <v>3282.4703905540418</v>
      </c>
      <c r="K41" s="79">
        <v>2527.2117166212538</v>
      </c>
    </row>
    <row r="42" spans="1:11" ht="15" x14ac:dyDescent="0.25">
      <c r="A42" s="4">
        <v>41</v>
      </c>
      <c r="B42" s="4" t="s">
        <v>115</v>
      </c>
      <c r="C42" s="4" t="s">
        <v>116</v>
      </c>
      <c r="D42" s="4" t="s">
        <v>117</v>
      </c>
      <c r="E42" s="88">
        <v>2550</v>
      </c>
      <c r="F42" s="88">
        <f t="shared" si="0"/>
        <v>561</v>
      </c>
      <c r="G42" s="88">
        <f t="shared" si="1"/>
        <v>404.43</v>
      </c>
      <c r="H42" s="88">
        <f t="shared" si="2"/>
        <v>3515.43</v>
      </c>
      <c r="I42" s="91">
        <f t="shared" si="3"/>
        <v>263305.70699999999</v>
      </c>
      <c r="J42" s="94">
        <f t="shared" si="4"/>
        <v>3985.8569028156221</v>
      </c>
      <c r="K42" s="79">
        <v>3068.7570844686652</v>
      </c>
    </row>
    <row r="43" spans="1:11" ht="15" x14ac:dyDescent="0.25">
      <c r="A43" s="4">
        <v>42</v>
      </c>
      <c r="B43" s="4" t="s">
        <v>118</v>
      </c>
      <c r="C43" s="4" t="s">
        <v>119</v>
      </c>
      <c r="D43" s="4" t="s">
        <v>120</v>
      </c>
      <c r="E43" s="88">
        <v>5100</v>
      </c>
      <c r="F43" s="88">
        <f t="shared" si="0"/>
        <v>1122</v>
      </c>
      <c r="G43" s="88">
        <f t="shared" si="1"/>
        <v>808.86</v>
      </c>
      <c r="H43" s="88">
        <f t="shared" si="2"/>
        <v>7030.86</v>
      </c>
      <c r="I43" s="91">
        <f t="shared" si="3"/>
        <v>526611.41399999999</v>
      </c>
      <c r="J43" s="94">
        <f t="shared" si="4"/>
        <v>7971.7138056312442</v>
      </c>
      <c r="K43" s="79">
        <v>6137.5141689373304</v>
      </c>
    </row>
    <row r="44" spans="1:11" ht="15" x14ac:dyDescent="0.25">
      <c r="A44" s="4">
        <v>43</v>
      </c>
      <c r="B44" s="4" t="s">
        <v>121</v>
      </c>
      <c r="C44" s="4" t="s">
        <v>122</v>
      </c>
      <c r="D44" s="4" t="s">
        <v>123</v>
      </c>
      <c r="E44" s="88">
        <v>3060</v>
      </c>
      <c r="F44" s="88">
        <f t="shared" si="0"/>
        <v>673.2</v>
      </c>
      <c r="G44" s="88">
        <f t="shared" si="1"/>
        <v>485.31599999999997</v>
      </c>
      <c r="H44" s="88">
        <f t="shared" si="2"/>
        <v>4218.5159999999996</v>
      </c>
      <c r="I44" s="91">
        <f t="shared" si="3"/>
        <v>315966.84840000002</v>
      </c>
      <c r="J44" s="94">
        <f t="shared" si="4"/>
        <v>4783.0282833787469</v>
      </c>
      <c r="K44" s="79">
        <v>3682.508501362398</v>
      </c>
    </row>
    <row r="45" spans="1:11" ht="15" x14ac:dyDescent="0.25">
      <c r="A45" s="4">
        <v>44</v>
      </c>
      <c r="B45" s="4" t="s">
        <v>124</v>
      </c>
      <c r="C45" s="4" t="s">
        <v>125</v>
      </c>
      <c r="D45" s="4" t="s">
        <v>126</v>
      </c>
      <c r="E45" s="88">
        <v>2080</v>
      </c>
      <c r="F45" s="88">
        <f t="shared" si="0"/>
        <v>457.6</v>
      </c>
      <c r="G45" s="88">
        <f t="shared" si="1"/>
        <v>329.88799999999998</v>
      </c>
      <c r="H45" s="88">
        <f t="shared" si="2"/>
        <v>2867.4879999999998</v>
      </c>
      <c r="I45" s="91">
        <f t="shared" si="3"/>
        <v>214774.8512</v>
      </c>
      <c r="J45" s="94">
        <f t="shared" si="4"/>
        <v>3251.2087677868603</v>
      </c>
      <c r="K45" s="79">
        <v>2503.1430336058129</v>
      </c>
    </row>
    <row r="46" spans="1:11" ht="15" x14ac:dyDescent="0.25">
      <c r="A46" s="4">
        <v>45</v>
      </c>
      <c r="B46" s="4" t="s">
        <v>127</v>
      </c>
      <c r="C46" s="4" t="s">
        <v>128</v>
      </c>
      <c r="D46" s="4" t="s">
        <v>129</v>
      </c>
      <c r="E46" s="88">
        <v>3060</v>
      </c>
      <c r="F46" s="88">
        <f t="shared" si="0"/>
        <v>673.2</v>
      </c>
      <c r="G46" s="88">
        <f t="shared" si="1"/>
        <v>485.31599999999997</v>
      </c>
      <c r="H46" s="88">
        <f t="shared" si="2"/>
        <v>4218.5159999999996</v>
      </c>
      <c r="I46" s="91">
        <f t="shared" si="3"/>
        <v>315966.84840000002</v>
      </c>
      <c r="J46" s="94">
        <f t="shared" si="4"/>
        <v>4783.0282833787469</v>
      </c>
      <c r="K46" s="79">
        <v>3682.508501362398</v>
      </c>
    </row>
    <row r="47" spans="1:11" ht="15" x14ac:dyDescent="0.25">
      <c r="A47" s="4">
        <v>46</v>
      </c>
      <c r="B47" s="4" t="s">
        <v>130</v>
      </c>
      <c r="C47" s="4" t="s">
        <v>131</v>
      </c>
      <c r="D47" s="4" t="s">
        <v>132</v>
      </c>
      <c r="E47" s="88">
        <v>7360</v>
      </c>
      <c r="F47" s="88">
        <f t="shared" si="0"/>
        <v>1619.2</v>
      </c>
      <c r="G47" s="88">
        <f t="shared" si="1"/>
        <v>1167.296</v>
      </c>
      <c r="H47" s="88">
        <f t="shared" si="2"/>
        <v>10146.496000000001</v>
      </c>
      <c r="I47" s="91">
        <f t="shared" si="3"/>
        <v>759972.55040000018</v>
      </c>
      <c r="J47" s="94">
        <f t="shared" si="4"/>
        <v>11504.27717832274</v>
      </c>
      <c r="K47" s="79">
        <v>8857.2753496821078</v>
      </c>
    </row>
    <row r="48" spans="1:11" ht="15" x14ac:dyDescent="0.25">
      <c r="A48" s="4">
        <v>47</v>
      </c>
      <c r="B48" s="4" t="s">
        <v>133</v>
      </c>
      <c r="C48" s="4" t="s">
        <v>134</v>
      </c>
      <c r="D48" s="4" t="s">
        <v>135</v>
      </c>
      <c r="E48" s="88">
        <v>8500</v>
      </c>
      <c r="F48" s="88">
        <f t="shared" si="0"/>
        <v>1870</v>
      </c>
      <c r="G48" s="88">
        <f t="shared" si="1"/>
        <v>1348.1000000000001</v>
      </c>
      <c r="H48" s="88">
        <f t="shared" si="2"/>
        <v>11718.1</v>
      </c>
      <c r="I48" s="91">
        <f t="shared" si="3"/>
        <v>877685.69000000006</v>
      </c>
      <c r="J48" s="94">
        <f t="shared" si="4"/>
        <v>13286.189676052074</v>
      </c>
      <c r="K48" s="79">
        <v>10229.190281562216</v>
      </c>
    </row>
    <row r="49" spans="1:11" ht="15" x14ac:dyDescent="0.25">
      <c r="A49" s="4">
        <v>48</v>
      </c>
      <c r="B49" s="4" t="s">
        <v>136</v>
      </c>
      <c r="C49" s="4" t="s">
        <v>137</v>
      </c>
      <c r="D49" s="4" t="s">
        <v>138</v>
      </c>
      <c r="E49" s="88">
        <v>10880</v>
      </c>
      <c r="F49" s="88">
        <f t="shared" si="0"/>
        <v>2393.6</v>
      </c>
      <c r="G49" s="88">
        <f t="shared" si="1"/>
        <v>1725.5680000000002</v>
      </c>
      <c r="H49" s="88">
        <f t="shared" si="2"/>
        <v>14999.168000000001</v>
      </c>
      <c r="I49" s="91">
        <f t="shared" si="3"/>
        <v>1123437.6832000001</v>
      </c>
      <c r="J49" s="94">
        <f t="shared" si="4"/>
        <v>17006.322785346656</v>
      </c>
      <c r="K49" s="79">
        <v>13093.363560399637</v>
      </c>
    </row>
    <row r="50" spans="1:11" ht="15" x14ac:dyDescent="0.25">
      <c r="A50" s="4">
        <v>49</v>
      </c>
      <c r="B50" s="4" t="s">
        <v>139</v>
      </c>
      <c r="C50" s="4" t="s">
        <v>140</v>
      </c>
      <c r="D50" s="4" t="s">
        <v>141</v>
      </c>
      <c r="E50" s="88">
        <v>5000</v>
      </c>
      <c r="F50" s="88">
        <f t="shared" si="0"/>
        <v>1100</v>
      </c>
      <c r="G50" s="88">
        <f t="shared" si="1"/>
        <v>793</v>
      </c>
      <c r="H50" s="88">
        <f t="shared" si="2"/>
        <v>6893</v>
      </c>
      <c r="I50" s="91">
        <f t="shared" si="3"/>
        <v>516285.7</v>
      </c>
      <c r="J50" s="94">
        <f t="shared" si="4"/>
        <v>7815.4056917953376</v>
      </c>
      <c r="K50" s="79">
        <v>6017.1707538601277</v>
      </c>
    </row>
    <row r="51" spans="1:11" ht="15" x14ac:dyDescent="0.25">
      <c r="A51" s="4">
        <v>50</v>
      </c>
      <c r="B51" s="4" t="s">
        <v>142</v>
      </c>
      <c r="C51" s="4" t="s">
        <v>143</v>
      </c>
      <c r="D51" s="4" t="s">
        <v>144</v>
      </c>
      <c r="E51" s="88">
        <v>1800</v>
      </c>
      <c r="F51" s="88">
        <f t="shared" si="0"/>
        <v>396</v>
      </c>
      <c r="G51" s="88">
        <f t="shared" si="1"/>
        <v>285.48</v>
      </c>
      <c r="H51" s="88">
        <f t="shared" si="2"/>
        <v>2481.48</v>
      </c>
      <c r="I51" s="91">
        <f t="shared" si="3"/>
        <v>185862.85200000001</v>
      </c>
      <c r="J51" s="94">
        <f t="shared" si="4"/>
        <v>2813.5460490463215</v>
      </c>
      <c r="K51" s="79">
        <v>2166.1814713896456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rgb="FFFFFF00"/>
  </sheetPr>
  <dimension ref="A1:E17"/>
  <sheetViews>
    <sheetView workbookViewId="0">
      <selection activeCell="B27" sqref="B27"/>
    </sheetView>
  </sheetViews>
  <sheetFormatPr defaultColWidth="8.875" defaultRowHeight="15.75" x14ac:dyDescent="0.25"/>
  <cols>
    <col min="1" max="1" width="20.875" bestFit="1" customWidth="1"/>
    <col min="2" max="2" width="27.875" bestFit="1" customWidth="1"/>
    <col min="5" max="5" width="27.875" bestFit="1" customWidth="1"/>
    <col min="7" max="7" width="27" bestFit="1" customWidth="1"/>
  </cols>
  <sheetData>
    <row r="1" spans="1:5" x14ac:dyDescent="0.25">
      <c r="A1" s="48" t="s">
        <v>542</v>
      </c>
      <c r="B1" s="48" t="s">
        <v>543</v>
      </c>
      <c r="D1" s="48" t="s">
        <v>544</v>
      </c>
      <c r="E1" s="48" t="s">
        <v>543</v>
      </c>
    </row>
    <row r="2" spans="1:5" x14ac:dyDescent="0.25">
      <c r="A2" s="50" t="s">
        <v>545</v>
      </c>
      <c r="B2" s="76" t="str">
        <f>VLOOKUP(MID(A2,1,2),$D$2:$E$17,2,FALSE)</f>
        <v>АВСТРИЯ</v>
      </c>
      <c r="D2" s="50" t="s">
        <v>317</v>
      </c>
      <c r="E2" s="76" t="s">
        <v>318</v>
      </c>
    </row>
    <row r="3" spans="1:5" x14ac:dyDescent="0.25">
      <c r="A3" s="50" t="s">
        <v>546</v>
      </c>
      <c r="B3" s="76" t="str">
        <f t="shared" ref="B3:B17" si="0">VLOOKUP(MID(A3,1,2),$D$2:$E$17,2,FALSE)</f>
        <v>АВСТРАЛИЯ</v>
      </c>
      <c r="D3" s="50" t="s">
        <v>319</v>
      </c>
      <c r="E3" s="76" t="s">
        <v>320</v>
      </c>
    </row>
    <row r="4" spans="1:5" x14ac:dyDescent="0.25">
      <c r="A4" s="50" t="s">
        <v>547</v>
      </c>
      <c r="B4" s="76" t="str">
        <f t="shared" si="0"/>
        <v>БАНГЛАДЕШ</v>
      </c>
      <c r="D4" s="50" t="s">
        <v>321</v>
      </c>
      <c r="E4" s="76" t="s">
        <v>322</v>
      </c>
    </row>
    <row r="5" spans="1:5" x14ac:dyDescent="0.25">
      <c r="A5" s="50" t="s">
        <v>548</v>
      </c>
      <c r="B5" s="76" t="str">
        <f t="shared" si="0"/>
        <v>БЕЛЬГИЯ</v>
      </c>
      <c r="D5" s="50" t="s">
        <v>323</v>
      </c>
      <c r="E5" s="76" t="s">
        <v>324</v>
      </c>
    </row>
    <row r="6" spans="1:5" x14ac:dyDescent="0.25">
      <c r="A6" s="50" t="s">
        <v>549</v>
      </c>
      <c r="B6" s="76" t="str">
        <f t="shared" si="0"/>
        <v>КИТАЙ</v>
      </c>
      <c r="D6" s="50" t="s">
        <v>325</v>
      </c>
      <c r="E6" s="76" t="s">
        <v>326</v>
      </c>
    </row>
    <row r="7" spans="1:5" x14ac:dyDescent="0.25">
      <c r="A7" s="50" t="s">
        <v>550</v>
      </c>
      <c r="B7" s="76" t="str">
        <f t="shared" si="0"/>
        <v>ЧЕХИЯ</v>
      </c>
      <c r="D7" s="50" t="s">
        <v>327</v>
      </c>
      <c r="E7" s="76" t="s">
        <v>328</v>
      </c>
    </row>
    <row r="8" spans="1:5" x14ac:dyDescent="0.25">
      <c r="A8" s="50" t="s">
        <v>551</v>
      </c>
      <c r="B8" s="76" t="str">
        <f t="shared" si="0"/>
        <v>ГЕРМАНИЯ</v>
      </c>
      <c r="D8" s="50" t="s">
        <v>329</v>
      </c>
      <c r="E8" s="76" t="s">
        <v>330</v>
      </c>
    </row>
    <row r="9" spans="1:5" x14ac:dyDescent="0.25">
      <c r="A9" s="50" t="s">
        <v>552</v>
      </c>
      <c r="B9" s="76" t="str">
        <f t="shared" si="0"/>
        <v>ГОЛЛАНДИЯ</v>
      </c>
      <c r="D9" s="50" t="s">
        <v>331</v>
      </c>
      <c r="E9" s="76" t="s">
        <v>332</v>
      </c>
    </row>
    <row r="10" spans="1:5" x14ac:dyDescent="0.25">
      <c r="A10" s="50" t="s">
        <v>553</v>
      </c>
      <c r="B10" s="76" t="str">
        <f t="shared" si="0"/>
        <v>ФРАНЦИЯ</v>
      </c>
      <c r="D10" s="50" t="s">
        <v>333</v>
      </c>
      <c r="E10" s="76" t="s">
        <v>334</v>
      </c>
    </row>
    <row r="11" spans="1:5" x14ac:dyDescent="0.25">
      <c r="A11" s="50" t="s">
        <v>554</v>
      </c>
      <c r="B11" s="76" t="str">
        <f t="shared" si="0"/>
        <v>СОЕДИНЕННОЕ КОРОЛЕВСТВО</v>
      </c>
      <c r="D11" s="50" t="s">
        <v>335</v>
      </c>
      <c r="E11" s="76" t="s">
        <v>336</v>
      </c>
    </row>
    <row r="12" spans="1:5" x14ac:dyDescent="0.25">
      <c r="A12" s="50" t="s">
        <v>555</v>
      </c>
      <c r="B12" s="76" t="str">
        <f t="shared" si="0"/>
        <v>ВЕНГРИЯ</v>
      </c>
      <c r="D12" s="50" t="s">
        <v>337</v>
      </c>
      <c r="E12" s="76" t="s">
        <v>338</v>
      </c>
    </row>
    <row r="13" spans="1:5" x14ac:dyDescent="0.25">
      <c r="A13" s="50" t="s">
        <v>556</v>
      </c>
      <c r="B13" s="76" t="str">
        <f t="shared" si="0"/>
        <v>ИТАЛИЯ</v>
      </c>
      <c r="D13" s="50" t="s">
        <v>339</v>
      </c>
      <c r="E13" s="76" t="s">
        <v>340</v>
      </c>
    </row>
    <row r="14" spans="1:5" x14ac:dyDescent="0.25">
      <c r="A14" s="50" t="s">
        <v>557</v>
      </c>
      <c r="B14" s="76" t="str">
        <f t="shared" si="0"/>
        <v>ШРИЛАНКА</v>
      </c>
      <c r="D14" s="50" t="s">
        <v>341</v>
      </c>
      <c r="E14" s="76" t="s">
        <v>342</v>
      </c>
    </row>
    <row r="15" spans="1:5" x14ac:dyDescent="0.25">
      <c r="A15" s="50" t="s">
        <v>558</v>
      </c>
      <c r="B15" s="76" t="str">
        <f t="shared" si="0"/>
        <v>НИДЕРЛАНДЫ</v>
      </c>
      <c r="D15" s="50" t="s">
        <v>343</v>
      </c>
      <c r="E15" s="76" t="s">
        <v>344</v>
      </c>
    </row>
    <row r="16" spans="1:5" x14ac:dyDescent="0.25">
      <c r="A16" s="50" t="s">
        <v>559</v>
      </c>
      <c r="B16" s="76" t="str">
        <f t="shared" si="0"/>
        <v>РУМЫНИЯ</v>
      </c>
      <c r="D16" s="50" t="s">
        <v>345</v>
      </c>
      <c r="E16" s="76" t="s">
        <v>569</v>
      </c>
    </row>
    <row r="17" spans="1:5" x14ac:dyDescent="0.25">
      <c r="A17" s="50" t="s">
        <v>560</v>
      </c>
      <c r="B17" s="76" t="str">
        <f t="shared" si="0"/>
        <v>ТАЙВАНЬ (КИТАЙ)</v>
      </c>
      <c r="D17" s="50" t="s">
        <v>346</v>
      </c>
      <c r="E17" s="76" t="s">
        <v>347</v>
      </c>
    </row>
  </sheetData>
  <sortState xmlns:xlrd2="http://schemas.microsoft.com/office/spreadsheetml/2017/richdata2" ref="A2:C17">
    <sortCondition ref="A6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11">
    <tabColor rgb="FFFF33CC"/>
  </sheetPr>
  <dimension ref="A1:F35"/>
  <sheetViews>
    <sheetView topLeftCell="A10" workbookViewId="0">
      <selection activeCell="E37" sqref="E37"/>
    </sheetView>
  </sheetViews>
  <sheetFormatPr defaultColWidth="8.875" defaultRowHeight="15.75" x14ac:dyDescent="0.25"/>
  <cols>
    <col min="1" max="1" width="8.125" customWidth="1"/>
    <col min="3" max="3" width="9.625" customWidth="1"/>
    <col min="4" max="4" width="11" customWidth="1"/>
    <col min="5" max="5" width="17.875" customWidth="1"/>
    <col min="6" max="6" width="17.625" customWidth="1"/>
  </cols>
  <sheetData>
    <row r="1" spans="1:6" ht="30" x14ac:dyDescent="0.25">
      <c r="A1" s="51" t="s">
        <v>564</v>
      </c>
      <c r="B1" s="51" t="s">
        <v>224</v>
      </c>
      <c r="C1" s="51" t="s">
        <v>563</v>
      </c>
      <c r="D1" s="51" t="s">
        <v>565</v>
      </c>
      <c r="E1" s="77" t="s">
        <v>561</v>
      </c>
      <c r="F1" s="77" t="s">
        <v>562</v>
      </c>
    </row>
    <row r="2" spans="1:6" x14ac:dyDescent="0.25">
      <c r="A2" s="52" t="s">
        <v>226</v>
      </c>
      <c r="B2" s="52">
        <v>163625</v>
      </c>
      <c r="C2" s="53">
        <v>41251</v>
      </c>
      <c r="D2" s="53">
        <v>41253</v>
      </c>
      <c r="E2" s="98">
        <f>_xlfn.DAYS(D2,C2)+1</f>
        <v>3</v>
      </c>
      <c r="F2" s="98">
        <f>NETWORKDAYS.INTL(C2,D2,1)</f>
        <v>1</v>
      </c>
    </row>
    <row r="3" spans="1:6" x14ac:dyDescent="0.25">
      <c r="A3" s="52" t="s">
        <v>227</v>
      </c>
      <c r="B3" s="52">
        <v>366800</v>
      </c>
      <c r="C3" s="53">
        <v>41251</v>
      </c>
      <c r="D3" s="53">
        <v>41254</v>
      </c>
      <c r="E3" s="98">
        <f t="shared" ref="E3:E35" si="0">_xlfn.DAYS(D3,C3)+1</f>
        <v>4</v>
      </c>
      <c r="F3" s="98">
        <f t="shared" ref="F3:F35" si="1">NETWORKDAYS.INTL(C3,D3,1)</f>
        <v>2</v>
      </c>
    </row>
    <row r="4" spans="1:6" x14ac:dyDescent="0.25">
      <c r="A4" s="52" t="s">
        <v>228</v>
      </c>
      <c r="B4" s="52">
        <v>336600</v>
      </c>
      <c r="C4" s="53">
        <v>41252</v>
      </c>
      <c r="D4" s="53">
        <v>41253</v>
      </c>
      <c r="E4" s="98">
        <f t="shared" si="0"/>
        <v>2</v>
      </c>
      <c r="F4" s="98">
        <f t="shared" si="1"/>
        <v>1</v>
      </c>
    </row>
    <row r="5" spans="1:6" x14ac:dyDescent="0.25">
      <c r="A5" s="52" t="s">
        <v>229</v>
      </c>
      <c r="B5" s="52">
        <v>451000</v>
      </c>
      <c r="C5" s="53">
        <v>41252</v>
      </c>
      <c r="D5" s="53">
        <v>41255</v>
      </c>
      <c r="E5" s="98">
        <f t="shared" si="0"/>
        <v>4</v>
      </c>
      <c r="F5" s="98">
        <f t="shared" si="1"/>
        <v>3</v>
      </c>
    </row>
    <row r="6" spans="1:6" x14ac:dyDescent="0.25">
      <c r="A6" s="52" t="s">
        <v>230</v>
      </c>
      <c r="B6" s="52">
        <v>383724</v>
      </c>
      <c r="C6" s="53">
        <v>41254</v>
      </c>
      <c r="D6" s="53">
        <v>41256</v>
      </c>
      <c r="E6" s="98">
        <f t="shared" si="0"/>
        <v>3</v>
      </c>
      <c r="F6" s="98">
        <f t="shared" si="1"/>
        <v>3</v>
      </c>
    </row>
    <row r="7" spans="1:6" x14ac:dyDescent="0.25">
      <c r="A7" s="52" t="s">
        <v>231</v>
      </c>
      <c r="B7" s="52">
        <v>203456</v>
      </c>
      <c r="C7" s="53">
        <v>41250</v>
      </c>
      <c r="D7" s="53">
        <v>41251</v>
      </c>
      <c r="E7" s="98">
        <f t="shared" si="0"/>
        <v>2</v>
      </c>
      <c r="F7" s="98">
        <f t="shared" si="1"/>
        <v>1</v>
      </c>
    </row>
    <row r="8" spans="1:6" x14ac:dyDescent="0.25">
      <c r="A8" s="52" t="s">
        <v>232</v>
      </c>
      <c r="B8" s="52">
        <v>283000</v>
      </c>
      <c r="C8" s="53">
        <v>41250</v>
      </c>
      <c r="D8" s="53">
        <v>41253</v>
      </c>
      <c r="E8" s="98">
        <f t="shared" si="0"/>
        <v>4</v>
      </c>
      <c r="F8" s="98">
        <f t="shared" si="1"/>
        <v>2</v>
      </c>
    </row>
    <row r="9" spans="1:6" x14ac:dyDescent="0.25">
      <c r="A9" s="52" t="s">
        <v>233</v>
      </c>
      <c r="B9" s="52">
        <v>160000</v>
      </c>
      <c r="C9" s="53">
        <v>41251</v>
      </c>
      <c r="D9" s="53">
        <v>41256</v>
      </c>
      <c r="E9" s="98">
        <f t="shared" si="0"/>
        <v>6</v>
      </c>
      <c r="F9" s="98">
        <f t="shared" si="1"/>
        <v>4</v>
      </c>
    </row>
    <row r="10" spans="1:6" x14ac:dyDescent="0.25">
      <c r="A10" s="52" t="s">
        <v>234</v>
      </c>
      <c r="B10" s="52">
        <v>190740</v>
      </c>
      <c r="C10" s="53">
        <v>41252</v>
      </c>
      <c r="D10" s="53">
        <v>41254</v>
      </c>
      <c r="E10" s="98">
        <f t="shared" si="0"/>
        <v>3</v>
      </c>
      <c r="F10" s="98">
        <f t="shared" si="1"/>
        <v>2</v>
      </c>
    </row>
    <row r="11" spans="1:6" x14ac:dyDescent="0.25">
      <c r="A11" s="52" t="s">
        <v>235</v>
      </c>
      <c r="B11" s="52">
        <v>228900</v>
      </c>
      <c r="C11" s="53">
        <v>41252</v>
      </c>
      <c r="D11" s="53">
        <v>41255</v>
      </c>
      <c r="E11" s="98">
        <f t="shared" si="0"/>
        <v>4</v>
      </c>
      <c r="F11" s="98">
        <f t="shared" si="1"/>
        <v>3</v>
      </c>
    </row>
    <row r="12" spans="1:6" x14ac:dyDescent="0.25">
      <c r="A12" s="52" t="s">
        <v>236</v>
      </c>
      <c r="B12" s="52">
        <v>249300</v>
      </c>
      <c r="C12" s="53">
        <v>41252</v>
      </c>
      <c r="D12" s="53">
        <v>41255</v>
      </c>
      <c r="E12" s="98">
        <f t="shared" si="0"/>
        <v>4</v>
      </c>
      <c r="F12" s="98">
        <f t="shared" si="1"/>
        <v>3</v>
      </c>
    </row>
    <row r="13" spans="1:6" x14ac:dyDescent="0.25">
      <c r="A13" s="52" t="s">
        <v>237</v>
      </c>
      <c r="B13" s="52">
        <v>190740</v>
      </c>
      <c r="C13" s="53">
        <v>41255</v>
      </c>
      <c r="D13" s="53">
        <v>41256</v>
      </c>
      <c r="E13" s="98">
        <f t="shared" si="0"/>
        <v>2</v>
      </c>
      <c r="F13" s="98">
        <f t="shared" si="1"/>
        <v>2</v>
      </c>
    </row>
    <row r="14" spans="1:6" x14ac:dyDescent="0.25">
      <c r="A14" s="52" t="s">
        <v>238</v>
      </c>
      <c r="B14" s="52">
        <v>426360</v>
      </c>
      <c r="C14" s="53">
        <v>41250</v>
      </c>
      <c r="D14" s="53">
        <v>41251</v>
      </c>
      <c r="E14" s="98">
        <f t="shared" si="0"/>
        <v>2</v>
      </c>
      <c r="F14" s="98">
        <f t="shared" si="1"/>
        <v>1</v>
      </c>
    </row>
    <row r="15" spans="1:6" x14ac:dyDescent="0.25">
      <c r="A15" s="52" t="s">
        <v>239</v>
      </c>
      <c r="B15" s="52">
        <v>338300</v>
      </c>
      <c r="C15" s="53">
        <v>41251</v>
      </c>
      <c r="D15" s="53">
        <v>41254</v>
      </c>
      <c r="E15" s="98">
        <f t="shared" si="0"/>
        <v>4</v>
      </c>
      <c r="F15" s="98">
        <f t="shared" si="1"/>
        <v>2</v>
      </c>
    </row>
    <row r="16" spans="1:6" x14ac:dyDescent="0.25">
      <c r="A16" s="52" t="s">
        <v>240</v>
      </c>
      <c r="B16" s="52">
        <v>286110</v>
      </c>
      <c r="C16" s="53">
        <v>41250</v>
      </c>
      <c r="D16" s="53">
        <v>41251</v>
      </c>
      <c r="E16" s="98">
        <f t="shared" si="0"/>
        <v>2</v>
      </c>
      <c r="F16" s="98">
        <f t="shared" si="1"/>
        <v>1</v>
      </c>
    </row>
    <row r="17" spans="1:6" x14ac:dyDescent="0.25">
      <c r="A17" s="52" t="s">
        <v>241</v>
      </c>
      <c r="B17" s="52">
        <v>328185</v>
      </c>
      <c r="C17" s="53">
        <v>41252</v>
      </c>
      <c r="D17" s="53">
        <v>41253</v>
      </c>
      <c r="E17" s="98">
        <f t="shared" si="0"/>
        <v>2</v>
      </c>
      <c r="F17" s="98">
        <f t="shared" si="1"/>
        <v>1</v>
      </c>
    </row>
    <row r="18" spans="1:6" x14ac:dyDescent="0.25">
      <c r="A18" s="52" t="s">
        <v>242</v>
      </c>
      <c r="B18" s="52">
        <v>420750</v>
      </c>
      <c r="C18" s="53">
        <v>41250</v>
      </c>
      <c r="D18" s="53">
        <v>41260</v>
      </c>
      <c r="E18" s="98">
        <f t="shared" si="0"/>
        <v>11</v>
      </c>
      <c r="F18" s="98">
        <f t="shared" si="1"/>
        <v>7</v>
      </c>
    </row>
    <row r="19" spans="1:6" x14ac:dyDescent="0.25">
      <c r="A19" s="52" t="s">
        <v>243</v>
      </c>
      <c r="B19" s="52">
        <v>484704</v>
      </c>
      <c r="C19" s="53">
        <v>41250</v>
      </c>
      <c r="D19" s="53">
        <v>41251</v>
      </c>
      <c r="E19" s="98">
        <f t="shared" si="0"/>
        <v>2</v>
      </c>
      <c r="F19" s="98">
        <f t="shared" si="1"/>
        <v>1</v>
      </c>
    </row>
    <row r="20" spans="1:6" x14ac:dyDescent="0.25">
      <c r="A20" s="52" t="s">
        <v>244</v>
      </c>
      <c r="B20" s="52">
        <v>559200</v>
      </c>
      <c r="C20" s="53">
        <v>41251</v>
      </c>
      <c r="D20" s="53">
        <v>41254</v>
      </c>
      <c r="E20" s="98">
        <f t="shared" si="0"/>
        <v>4</v>
      </c>
      <c r="F20" s="98">
        <f t="shared" si="1"/>
        <v>2</v>
      </c>
    </row>
    <row r="21" spans="1:6" x14ac:dyDescent="0.25">
      <c r="A21" s="52" t="s">
        <v>245</v>
      </c>
      <c r="B21" s="52">
        <v>243100</v>
      </c>
      <c r="C21" s="53">
        <v>41252</v>
      </c>
      <c r="D21" s="53">
        <v>41253</v>
      </c>
      <c r="E21" s="98">
        <f t="shared" si="0"/>
        <v>2</v>
      </c>
      <c r="F21" s="98">
        <f t="shared" si="1"/>
        <v>1</v>
      </c>
    </row>
    <row r="22" spans="1:6" x14ac:dyDescent="0.25">
      <c r="A22" s="52" t="s">
        <v>246</v>
      </c>
      <c r="B22" s="52">
        <v>601392</v>
      </c>
      <c r="C22" s="53">
        <v>41254</v>
      </c>
      <c r="D22" s="53">
        <v>41256</v>
      </c>
      <c r="E22" s="98">
        <f t="shared" si="0"/>
        <v>3</v>
      </c>
      <c r="F22" s="98">
        <f t="shared" si="1"/>
        <v>3</v>
      </c>
    </row>
    <row r="23" spans="1:6" x14ac:dyDescent="0.25">
      <c r="A23" s="52" t="s">
        <v>247</v>
      </c>
      <c r="B23" s="52">
        <v>492500</v>
      </c>
      <c r="C23" s="53">
        <v>41255</v>
      </c>
      <c r="D23" s="53">
        <v>41262</v>
      </c>
      <c r="E23" s="98">
        <f t="shared" si="0"/>
        <v>8</v>
      </c>
      <c r="F23" s="98">
        <f t="shared" si="1"/>
        <v>6</v>
      </c>
    </row>
    <row r="24" spans="1:6" x14ac:dyDescent="0.25">
      <c r="A24" s="52" t="s">
        <v>248</v>
      </c>
      <c r="B24" s="52">
        <v>247900</v>
      </c>
      <c r="C24" s="53">
        <v>41250</v>
      </c>
      <c r="D24" s="53">
        <v>41253</v>
      </c>
      <c r="E24" s="98">
        <f t="shared" si="0"/>
        <v>4</v>
      </c>
      <c r="F24" s="98">
        <f t="shared" si="1"/>
        <v>2</v>
      </c>
    </row>
    <row r="25" spans="1:6" x14ac:dyDescent="0.25">
      <c r="A25" s="52" t="s">
        <v>249</v>
      </c>
      <c r="B25" s="52">
        <v>215400</v>
      </c>
      <c r="C25" s="53">
        <v>41251</v>
      </c>
      <c r="D25" s="53">
        <v>41254</v>
      </c>
      <c r="E25" s="98">
        <f t="shared" si="0"/>
        <v>4</v>
      </c>
      <c r="F25" s="98">
        <f t="shared" si="1"/>
        <v>2</v>
      </c>
    </row>
    <row r="26" spans="1:6" x14ac:dyDescent="0.25">
      <c r="A26" s="52" t="s">
        <v>250</v>
      </c>
      <c r="B26" s="52">
        <v>267000</v>
      </c>
      <c r="C26" s="53">
        <v>41251</v>
      </c>
      <c r="D26" s="53">
        <v>41254</v>
      </c>
      <c r="E26" s="98">
        <f t="shared" si="0"/>
        <v>4</v>
      </c>
      <c r="F26" s="98">
        <f t="shared" si="1"/>
        <v>2</v>
      </c>
    </row>
    <row r="27" spans="1:6" x14ac:dyDescent="0.25">
      <c r="A27" s="52" t="s">
        <v>251</v>
      </c>
      <c r="B27" s="52">
        <v>538747</v>
      </c>
      <c r="C27" s="53">
        <v>41251</v>
      </c>
      <c r="D27" s="53">
        <v>41253</v>
      </c>
      <c r="E27" s="98">
        <f t="shared" si="0"/>
        <v>3</v>
      </c>
      <c r="F27" s="98">
        <f t="shared" si="1"/>
        <v>1</v>
      </c>
    </row>
    <row r="28" spans="1:6" x14ac:dyDescent="0.25">
      <c r="A28" s="52" t="s">
        <v>252</v>
      </c>
      <c r="B28" s="52">
        <v>209440</v>
      </c>
      <c r="C28" s="53">
        <v>41254</v>
      </c>
      <c r="D28" s="53">
        <v>41255</v>
      </c>
      <c r="E28" s="98">
        <f t="shared" si="0"/>
        <v>2</v>
      </c>
      <c r="F28" s="98">
        <f t="shared" si="1"/>
        <v>2</v>
      </c>
    </row>
    <row r="29" spans="1:6" x14ac:dyDescent="0.25">
      <c r="A29" s="52" t="s">
        <v>253</v>
      </c>
      <c r="B29" s="52">
        <v>387000</v>
      </c>
      <c r="C29" s="53">
        <v>41255</v>
      </c>
      <c r="D29" s="53">
        <v>41258</v>
      </c>
      <c r="E29" s="98">
        <f t="shared" si="0"/>
        <v>4</v>
      </c>
      <c r="F29" s="98">
        <f t="shared" si="1"/>
        <v>3</v>
      </c>
    </row>
    <row r="30" spans="1:6" x14ac:dyDescent="0.25">
      <c r="A30" s="52" t="s">
        <v>254</v>
      </c>
      <c r="B30" s="52">
        <v>492184</v>
      </c>
      <c r="C30" s="53">
        <v>41255</v>
      </c>
      <c r="D30" s="53">
        <v>41256</v>
      </c>
      <c r="E30" s="98">
        <f t="shared" si="0"/>
        <v>2</v>
      </c>
      <c r="F30" s="98">
        <f t="shared" si="1"/>
        <v>2</v>
      </c>
    </row>
    <row r="31" spans="1:6" x14ac:dyDescent="0.25">
      <c r="A31" s="52" t="s">
        <v>255</v>
      </c>
      <c r="B31" s="52">
        <v>336600</v>
      </c>
      <c r="C31" s="53">
        <v>41250</v>
      </c>
      <c r="D31" s="53">
        <v>41253</v>
      </c>
      <c r="E31" s="98">
        <f t="shared" si="0"/>
        <v>4</v>
      </c>
      <c r="F31" s="98">
        <f t="shared" si="1"/>
        <v>2</v>
      </c>
    </row>
    <row r="32" spans="1:6" x14ac:dyDescent="0.25">
      <c r="A32" s="52" t="s">
        <v>256</v>
      </c>
      <c r="B32" s="52">
        <v>305184</v>
      </c>
      <c r="C32" s="53">
        <v>41252</v>
      </c>
      <c r="D32" s="53">
        <v>41254</v>
      </c>
      <c r="E32" s="98">
        <f t="shared" si="0"/>
        <v>3</v>
      </c>
      <c r="F32" s="98">
        <f t="shared" si="1"/>
        <v>2</v>
      </c>
    </row>
    <row r="33" spans="1:6" x14ac:dyDescent="0.25">
      <c r="A33" s="52" t="s">
        <v>257</v>
      </c>
      <c r="B33" s="52">
        <v>233376</v>
      </c>
      <c r="C33" s="53">
        <v>41251</v>
      </c>
      <c r="D33" s="53">
        <v>41253</v>
      </c>
      <c r="E33" s="98">
        <f t="shared" si="0"/>
        <v>3</v>
      </c>
      <c r="F33" s="98">
        <f t="shared" si="1"/>
        <v>1</v>
      </c>
    </row>
    <row r="34" spans="1:6" x14ac:dyDescent="0.25">
      <c r="A34" s="52" t="s">
        <v>258</v>
      </c>
      <c r="B34" s="52">
        <v>311500</v>
      </c>
      <c r="C34" s="53">
        <v>41252</v>
      </c>
      <c r="D34" s="53">
        <v>41255</v>
      </c>
      <c r="E34" s="98">
        <f t="shared" si="0"/>
        <v>4</v>
      </c>
      <c r="F34" s="98">
        <f t="shared" si="1"/>
        <v>3</v>
      </c>
    </row>
    <row r="35" spans="1:6" x14ac:dyDescent="0.25">
      <c r="A35" s="52" t="s">
        <v>259</v>
      </c>
      <c r="B35" s="52">
        <v>336600</v>
      </c>
      <c r="C35" s="53">
        <v>41254</v>
      </c>
      <c r="D35" s="53">
        <v>41257</v>
      </c>
      <c r="E35" s="98">
        <f t="shared" si="0"/>
        <v>4</v>
      </c>
      <c r="F35" s="98">
        <f t="shared" si="1"/>
        <v>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12">
    <tabColor rgb="FFF79F8D"/>
  </sheetPr>
  <dimension ref="A1:I24"/>
  <sheetViews>
    <sheetView workbookViewId="0">
      <selection activeCell="D27" sqref="D27"/>
    </sheetView>
  </sheetViews>
  <sheetFormatPr defaultColWidth="9" defaultRowHeight="14.25" x14ac:dyDescent="0.2"/>
  <cols>
    <col min="1" max="1" width="10.625" style="1" bestFit="1" customWidth="1"/>
    <col min="2" max="2" width="8" style="1" bestFit="1" customWidth="1"/>
    <col min="3" max="3" width="16.5" style="1" bestFit="1" customWidth="1"/>
    <col min="4" max="4" width="29.5" style="1" bestFit="1" customWidth="1"/>
    <col min="5" max="5" width="14" style="1" bestFit="1" customWidth="1"/>
    <col min="6" max="16384" width="9" style="1"/>
  </cols>
  <sheetData>
    <row r="1" spans="1:7" ht="15" x14ac:dyDescent="0.25">
      <c r="A1" s="103" t="s">
        <v>355</v>
      </c>
      <c r="B1" s="103"/>
      <c r="C1" s="103"/>
      <c r="D1" s="103"/>
      <c r="E1" s="103"/>
    </row>
    <row r="2" spans="1:7" x14ac:dyDescent="0.2">
      <c r="A2" s="104" t="s">
        <v>356</v>
      </c>
      <c r="B2" s="104"/>
      <c r="C2" s="104"/>
      <c r="D2" s="104"/>
      <c r="E2" s="104"/>
    </row>
    <row r="3" spans="1:7" ht="15" x14ac:dyDescent="0.25">
      <c r="A3" s="54" t="s">
        <v>357</v>
      </c>
      <c r="B3" s="54" t="s">
        <v>358</v>
      </c>
      <c r="C3" s="54" t="s">
        <v>359</v>
      </c>
      <c r="D3" s="54" t="s">
        <v>360</v>
      </c>
      <c r="E3" s="54" t="s">
        <v>361</v>
      </c>
    </row>
    <row r="4" spans="1:7" ht="15.75" x14ac:dyDescent="0.25">
      <c r="A4" s="55">
        <v>40912</v>
      </c>
      <c r="B4" s="56">
        <v>1245</v>
      </c>
      <c r="C4" s="56" t="s">
        <v>168</v>
      </c>
      <c r="D4" t="s">
        <v>362</v>
      </c>
      <c r="E4" s="56">
        <v>2</v>
      </c>
    </row>
    <row r="5" spans="1:7" ht="15.75" x14ac:dyDescent="0.25">
      <c r="A5" s="55">
        <v>40923</v>
      </c>
      <c r="B5" s="56">
        <v>3265</v>
      </c>
      <c r="C5" s="56" t="s">
        <v>363</v>
      </c>
      <c r="D5" t="s">
        <v>364</v>
      </c>
      <c r="E5" s="56">
        <v>2</v>
      </c>
    </row>
    <row r="6" spans="1:7" ht="15.75" x14ac:dyDescent="0.25">
      <c r="A6" s="55">
        <v>40926</v>
      </c>
      <c r="B6" s="56">
        <v>1545</v>
      </c>
      <c r="C6" s="56" t="s">
        <v>363</v>
      </c>
      <c r="D6" t="s">
        <v>365</v>
      </c>
      <c r="E6" s="56">
        <v>25</v>
      </c>
    </row>
    <row r="7" spans="1:7" ht="15.75" x14ac:dyDescent="0.25">
      <c r="A7" s="55">
        <v>40928</v>
      </c>
      <c r="B7" s="56">
        <v>3656</v>
      </c>
      <c r="C7" s="56" t="s">
        <v>168</v>
      </c>
      <c r="D7" t="s">
        <v>366</v>
      </c>
      <c r="E7" s="56">
        <v>4</v>
      </c>
    </row>
    <row r="8" spans="1:7" ht="15.75" x14ac:dyDescent="0.25">
      <c r="A8" s="55">
        <v>40929</v>
      </c>
      <c r="B8" s="56">
        <v>1245</v>
      </c>
      <c r="C8" s="56" t="s">
        <v>168</v>
      </c>
      <c r="D8" t="s">
        <v>367</v>
      </c>
      <c r="E8" s="56">
        <v>5</v>
      </c>
    </row>
    <row r="9" spans="1:7" ht="15.75" x14ac:dyDescent="0.25">
      <c r="A9" s="55">
        <v>40934</v>
      </c>
      <c r="B9" s="56">
        <v>3265</v>
      </c>
      <c r="C9" s="56" t="s">
        <v>363</v>
      </c>
      <c r="D9" t="s">
        <v>368</v>
      </c>
      <c r="E9" s="56">
        <v>10</v>
      </c>
    </row>
    <row r="10" spans="1:7" ht="15.75" x14ac:dyDescent="0.25">
      <c r="A10" s="55">
        <v>40936</v>
      </c>
      <c r="B10" s="56">
        <v>1545</v>
      </c>
      <c r="C10" s="56" t="s">
        <v>168</v>
      </c>
      <c r="D10" t="s">
        <v>369</v>
      </c>
      <c r="E10" s="56">
        <v>6</v>
      </c>
    </row>
    <row r="11" spans="1:7" ht="15.75" x14ac:dyDescent="0.25">
      <c r="A11" s="55">
        <v>40937</v>
      </c>
      <c r="B11" s="56">
        <v>3656</v>
      </c>
      <c r="C11" s="56" t="s">
        <v>168</v>
      </c>
      <c r="D11" t="s">
        <v>220</v>
      </c>
      <c r="E11" s="56">
        <v>10</v>
      </c>
    </row>
    <row r="12" spans="1:7" ht="15.75" x14ac:dyDescent="0.25">
      <c r="A12" s="55">
        <v>40941</v>
      </c>
      <c r="B12" s="56">
        <v>1545</v>
      </c>
      <c r="C12" s="56" t="s">
        <v>363</v>
      </c>
      <c r="D12" t="s">
        <v>370</v>
      </c>
      <c r="E12" s="56">
        <v>12</v>
      </c>
    </row>
    <row r="13" spans="1:7" ht="15.75" x14ac:dyDescent="0.25">
      <c r="A13" s="55">
        <v>40945</v>
      </c>
      <c r="B13" s="56">
        <v>1545</v>
      </c>
      <c r="C13" s="56" t="s">
        <v>168</v>
      </c>
      <c r="D13" t="s">
        <v>371</v>
      </c>
      <c r="E13" s="56">
        <v>6</v>
      </c>
    </row>
    <row r="14" spans="1:7" ht="15.75" x14ac:dyDescent="0.25">
      <c r="A14" s="55">
        <v>40954</v>
      </c>
      <c r="B14" s="56">
        <v>1245</v>
      </c>
      <c r="C14" s="56" t="s">
        <v>168</v>
      </c>
      <c r="D14" t="s">
        <v>372</v>
      </c>
      <c r="E14" s="56">
        <v>8</v>
      </c>
      <c r="G14" s="16"/>
    </row>
    <row r="15" spans="1:7" ht="15.75" x14ac:dyDescent="0.25">
      <c r="A15" s="55">
        <v>40958</v>
      </c>
      <c r="B15" s="56">
        <v>3656</v>
      </c>
      <c r="C15" s="56" t="s">
        <v>363</v>
      </c>
      <c r="D15" t="s">
        <v>373</v>
      </c>
      <c r="E15" s="56">
        <v>6</v>
      </c>
      <c r="G15" s="16"/>
    </row>
    <row r="16" spans="1:7" ht="15.75" x14ac:dyDescent="0.25">
      <c r="A16" s="55">
        <v>40969</v>
      </c>
      <c r="B16" s="56">
        <v>1245</v>
      </c>
      <c r="C16" s="56" t="s">
        <v>168</v>
      </c>
      <c r="D16" t="s">
        <v>374</v>
      </c>
      <c r="E16" s="56">
        <v>15</v>
      </c>
    </row>
    <row r="17" spans="1:9" ht="15.75" x14ac:dyDescent="0.25">
      <c r="A17" s="55">
        <v>40970</v>
      </c>
      <c r="B17" s="56">
        <v>3656</v>
      </c>
      <c r="C17" s="56" t="s">
        <v>168</v>
      </c>
      <c r="D17" t="s">
        <v>375</v>
      </c>
      <c r="E17" s="56">
        <v>12</v>
      </c>
    </row>
    <row r="18" spans="1:9" ht="15.75" x14ac:dyDescent="0.25">
      <c r="A18" s="55">
        <v>40974</v>
      </c>
      <c r="B18" s="56">
        <v>1245</v>
      </c>
      <c r="C18" s="56" t="s">
        <v>363</v>
      </c>
      <c r="D18" t="s">
        <v>376</v>
      </c>
      <c r="E18" s="56">
        <v>5</v>
      </c>
    </row>
    <row r="20" spans="1:9" ht="15" x14ac:dyDescent="0.25">
      <c r="D20" s="57" t="s">
        <v>377</v>
      </c>
    </row>
    <row r="21" spans="1:9" ht="15" x14ac:dyDescent="0.25">
      <c r="D21" s="58" t="s">
        <v>359</v>
      </c>
      <c r="E21" s="58" t="s">
        <v>378</v>
      </c>
    </row>
    <row r="22" spans="1:9" x14ac:dyDescent="0.2">
      <c r="D22" s="56" t="s">
        <v>168</v>
      </c>
      <c r="E22" s="56">
        <v>5</v>
      </c>
    </row>
    <row r="23" spans="1:9" x14ac:dyDescent="0.2">
      <c r="D23" s="56" t="s">
        <v>363</v>
      </c>
      <c r="E23" s="56">
        <v>10</v>
      </c>
    </row>
    <row r="24" spans="1:9" x14ac:dyDescent="0.2">
      <c r="I24" s="83"/>
    </row>
  </sheetData>
  <mergeCells count="2">
    <mergeCell ref="A1:E1"/>
    <mergeCell ref="A2:E2"/>
  </mergeCells>
  <conditionalFormatting sqref="D4">
    <cfRule type="expression" dxfId="1" priority="4">
      <formula>OR(AND(C4=$D$22,E4&gt;$E$22-1),AND(C4=$D$23,E4&gt;$E$23-1))</formula>
    </cfRule>
  </conditionalFormatting>
  <conditionalFormatting sqref="D5:D18">
    <cfRule type="expression" dxfId="0" priority="1">
      <formula>OR(AND(C5=$D$22,E5&gt;$E$22-1),AND(C5=$D$23,E5&gt;$E$23-1))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3">
    <tabColor rgb="FF7030A0"/>
  </sheetPr>
  <dimension ref="A1:H41"/>
  <sheetViews>
    <sheetView showGridLines="0" workbookViewId="0">
      <selection activeCell="F35" sqref="F35"/>
    </sheetView>
  </sheetViews>
  <sheetFormatPr defaultColWidth="9" defaultRowHeight="14.25" x14ac:dyDescent="0.2"/>
  <cols>
    <col min="1" max="1" width="11.875" style="1" bestFit="1" customWidth="1"/>
    <col min="2" max="2" width="21" style="1" bestFit="1" customWidth="1"/>
    <col min="3" max="3" width="24.875" style="1" bestFit="1" customWidth="1"/>
    <col min="4" max="4" width="6.625" style="1" bestFit="1" customWidth="1"/>
    <col min="5" max="5" width="10.375" style="1" bestFit="1" customWidth="1"/>
    <col min="6" max="6" width="20.375" style="1" bestFit="1" customWidth="1"/>
    <col min="7" max="16384" width="9" style="1"/>
  </cols>
  <sheetData>
    <row r="1" spans="1:8" ht="15" x14ac:dyDescent="0.25">
      <c r="A1" s="59" t="s">
        <v>379</v>
      </c>
      <c r="B1" s="59" t="s">
        <v>145</v>
      </c>
      <c r="C1" s="59" t="s">
        <v>380</v>
      </c>
      <c r="D1" s="59" t="s">
        <v>381</v>
      </c>
      <c r="E1" s="59" t="s">
        <v>349</v>
      </c>
      <c r="F1" s="59" t="s">
        <v>350</v>
      </c>
    </row>
    <row r="2" spans="1:8" x14ac:dyDescent="0.2">
      <c r="A2" s="43" t="s">
        <v>382</v>
      </c>
      <c r="B2" s="43" t="s">
        <v>383</v>
      </c>
      <c r="C2" s="43" t="s">
        <v>384</v>
      </c>
      <c r="D2" s="43">
        <v>2</v>
      </c>
      <c r="E2" s="43">
        <v>30</v>
      </c>
      <c r="F2" s="43">
        <v>40</v>
      </c>
    </row>
    <row r="3" spans="1:8" x14ac:dyDescent="0.2">
      <c r="A3" s="43" t="s">
        <v>385</v>
      </c>
      <c r="B3" s="43" t="s">
        <v>386</v>
      </c>
      <c r="C3" s="43" t="s">
        <v>387</v>
      </c>
      <c r="D3" s="43">
        <v>2</v>
      </c>
      <c r="E3" s="43">
        <v>125</v>
      </c>
      <c r="F3" s="43">
        <v>100</v>
      </c>
    </row>
    <row r="4" spans="1:8" x14ac:dyDescent="0.2">
      <c r="A4" s="43" t="s">
        <v>388</v>
      </c>
      <c r="B4" s="43" t="s">
        <v>389</v>
      </c>
      <c r="C4" s="43" t="s">
        <v>390</v>
      </c>
      <c r="D4" s="43">
        <v>1</v>
      </c>
      <c r="E4" s="43">
        <v>50</v>
      </c>
      <c r="F4" s="43">
        <v>40</v>
      </c>
    </row>
    <row r="5" spans="1:8" x14ac:dyDescent="0.2">
      <c r="A5" s="43" t="s">
        <v>391</v>
      </c>
      <c r="B5" s="43" t="s">
        <v>392</v>
      </c>
      <c r="C5" s="43" t="s">
        <v>393</v>
      </c>
      <c r="D5" s="43">
        <v>2</v>
      </c>
      <c r="E5" s="43">
        <v>40</v>
      </c>
      <c r="F5" s="43">
        <v>50</v>
      </c>
    </row>
    <row r="6" spans="1:8" x14ac:dyDescent="0.2">
      <c r="A6" s="43" t="s">
        <v>394</v>
      </c>
      <c r="B6" s="43" t="s">
        <v>395</v>
      </c>
      <c r="C6" s="43" t="s">
        <v>396</v>
      </c>
      <c r="D6" s="43">
        <v>1</v>
      </c>
      <c r="E6" s="43">
        <v>12</v>
      </c>
      <c r="F6" s="43">
        <v>10</v>
      </c>
    </row>
    <row r="7" spans="1:8" x14ac:dyDescent="0.2">
      <c r="A7" s="43" t="s">
        <v>397</v>
      </c>
      <c r="B7" s="43" t="s">
        <v>398</v>
      </c>
      <c r="C7" s="43" t="s">
        <v>399</v>
      </c>
      <c r="D7" s="43">
        <v>1</v>
      </c>
      <c r="E7" s="43">
        <v>10</v>
      </c>
      <c r="F7" s="43">
        <v>10</v>
      </c>
    </row>
    <row r="8" spans="1:8" x14ac:dyDescent="0.2">
      <c r="A8" s="43" t="s">
        <v>400</v>
      </c>
      <c r="B8" s="43" t="s">
        <v>401</v>
      </c>
      <c r="C8" s="43" t="s">
        <v>402</v>
      </c>
      <c r="D8" s="43">
        <v>2</v>
      </c>
      <c r="E8" s="43">
        <v>40</v>
      </c>
      <c r="F8" s="43">
        <v>20</v>
      </c>
    </row>
    <row r="9" spans="1:8" x14ac:dyDescent="0.2">
      <c r="A9" s="43" t="s">
        <v>403</v>
      </c>
      <c r="B9" s="43" t="s">
        <v>404</v>
      </c>
      <c r="C9" s="43" t="s">
        <v>405</v>
      </c>
      <c r="D9" s="43">
        <v>1</v>
      </c>
      <c r="E9" s="43">
        <v>70</v>
      </c>
      <c r="F9" s="43">
        <v>80</v>
      </c>
      <c r="H9" s="16"/>
    </row>
    <row r="10" spans="1:8" x14ac:dyDescent="0.2">
      <c r="A10" s="43" t="s">
        <v>406</v>
      </c>
      <c r="B10" s="43" t="s">
        <v>407</v>
      </c>
      <c r="C10" s="43" t="s">
        <v>408</v>
      </c>
      <c r="D10" s="43">
        <v>2</v>
      </c>
      <c r="E10" s="43">
        <v>30</v>
      </c>
      <c r="F10" s="43">
        <v>120</v>
      </c>
    </row>
    <row r="11" spans="1:8" x14ac:dyDescent="0.2">
      <c r="A11" s="43" t="s">
        <v>409</v>
      </c>
      <c r="B11" s="43" t="s">
        <v>410</v>
      </c>
      <c r="C11" s="43" t="s">
        <v>411</v>
      </c>
      <c r="D11" s="43">
        <v>1</v>
      </c>
      <c r="E11" s="43">
        <v>50</v>
      </c>
      <c r="F11" s="43">
        <v>40</v>
      </c>
    </row>
    <row r="12" spans="1:8" x14ac:dyDescent="0.2">
      <c r="A12" s="43" t="s">
        <v>412</v>
      </c>
      <c r="B12" s="43" t="s">
        <v>413</v>
      </c>
      <c r="C12" s="43" t="s">
        <v>414</v>
      </c>
      <c r="D12" s="43">
        <v>1</v>
      </c>
      <c r="E12" s="43">
        <v>3</v>
      </c>
      <c r="F12" s="43">
        <v>5</v>
      </c>
    </row>
    <row r="13" spans="1:8" x14ac:dyDescent="0.2">
      <c r="A13" s="43" t="s">
        <v>415</v>
      </c>
      <c r="B13" s="43" t="s">
        <v>416</v>
      </c>
      <c r="C13" s="43" t="s">
        <v>354</v>
      </c>
      <c r="D13" s="43">
        <v>2</v>
      </c>
      <c r="E13" s="43">
        <v>25</v>
      </c>
      <c r="F13" s="43">
        <v>20</v>
      </c>
    </row>
    <row r="14" spans="1:8" x14ac:dyDescent="0.2">
      <c r="A14" s="43" t="s">
        <v>417</v>
      </c>
      <c r="B14" s="43" t="s">
        <v>418</v>
      </c>
      <c r="C14" s="43" t="s">
        <v>419</v>
      </c>
      <c r="D14" s="43">
        <v>1</v>
      </c>
      <c r="E14" s="43">
        <v>20</v>
      </c>
      <c r="F14" s="43">
        <v>80</v>
      </c>
    </row>
    <row r="15" spans="1:8" x14ac:dyDescent="0.2">
      <c r="A15" s="43" t="s">
        <v>420</v>
      </c>
      <c r="B15" s="43" t="s">
        <v>421</v>
      </c>
      <c r="C15" s="43" t="s">
        <v>422</v>
      </c>
      <c r="D15" s="43">
        <v>2</v>
      </c>
      <c r="E15" s="43">
        <v>25</v>
      </c>
      <c r="F15" s="43">
        <v>20</v>
      </c>
    </row>
    <row r="16" spans="1:8" x14ac:dyDescent="0.2">
      <c r="A16" s="43" t="s">
        <v>423</v>
      </c>
      <c r="B16" s="43" t="s">
        <v>424</v>
      </c>
      <c r="C16" s="43" t="s">
        <v>425</v>
      </c>
      <c r="D16" s="43">
        <v>2</v>
      </c>
      <c r="E16" s="43">
        <v>125</v>
      </c>
      <c r="F16" s="43">
        <v>100</v>
      </c>
    </row>
    <row r="17" spans="1:6" x14ac:dyDescent="0.2">
      <c r="A17" s="43" t="s">
        <v>426</v>
      </c>
      <c r="B17" s="43" t="s">
        <v>427</v>
      </c>
      <c r="C17" s="43" t="s">
        <v>393</v>
      </c>
      <c r="D17" s="43">
        <v>2</v>
      </c>
      <c r="E17" s="43">
        <v>30</v>
      </c>
      <c r="F17" s="43">
        <v>20</v>
      </c>
    </row>
    <row r="18" spans="1:6" x14ac:dyDescent="0.2">
      <c r="A18" s="43" t="s">
        <v>428</v>
      </c>
      <c r="B18" s="43" t="s">
        <v>429</v>
      </c>
      <c r="C18" s="43" t="s">
        <v>419</v>
      </c>
      <c r="D18" s="43">
        <v>2</v>
      </c>
      <c r="E18" s="43">
        <v>30</v>
      </c>
      <c r="F18" s="43">
        <v>120</v>
      </c>
    </row>
    <row r="19" spans="1:6" x14ac:dyDescent="0.2">
      <c r="A19" s="43" t="s">
        <v>430</v>
      </c>
      <c r="B19" s="43" t="s">
        <v>431</v>
      </c>
      <c r="C19" s="43" t="s">
        <v>432</v>
      </c>
      <c r="D19" s="43">
        <v>2</v>
      </c>
      <c r="E19" s="43">
        <v>30</v>
      </c>
      <c r="F19" s="43">
        <v>40</v>
      </c>
    </row>
    <row r="20" spans="1:6" x14ac:dyDescent="0.2">
      <c r="A20" s="43" t="s">
        <v>433</v>
      </c>
      <c r="B20" s="43" t="s">
        <v>434</v>
      </c>
      <c r="C20" s="43" t="s">
        <v>435</v>
      </c>
      <c r="D20" s="43">
        <v>2</v>
      </c>
      <c r="E20" s="43">
        <v>25</v>
      </c>
      <c r="F20" s="43">
        <v>20</v>
      </c>
    </row>
    <row r="21" spans="1:6" x14ac:dyDescent="0.2">
      <c r="A21" s="43" t="s">
        <v>436</v>
      </c>
      <c r="B21" s="43" t="s">
        <v>437</v>
      </c>
      <c r="C21" s="43" t="s">
        <v>351</v>
      </c>
      <c r="D21" s="43">
        <v>1</v>
      </c>
      <c r="E21" s="43">
        <v>10</v>
      </c>
      <c r="F21" s="43">
        <v>40</v>
      </c>
    </row>
    <row r="22" spans="1:6" x14ac:dyDescent="0.2">
      <c r="A22" s="43" t="s">
        <v>438</v>
      </c>
      <c r="B22" s="43" t="s">
        <v>439</v>
      </c>
      <c r="C22" s="43" t="s">
        <v>440</v>
      </c>
      <c r="D22" s="43">
        <v>2</v>
      </c>
      <c r="E22" s="43">
        <v>10</v>
      </c>
      <c r="F22" s="43">
        <v>5</v>
      </c>
    </row>
    <row r="23" spans="1:6" x14ac:dyDescent="0.2">
      <c r="A23" s="43" t="s">
        <v>441</v>
      </c>
      <c r="B23" s="43" t="s">
        <v>442</v>
      </c>
      <c r="C23" s="43" t="s">
        <v>399</v>
      </c>
      <c r="D23" s="43">
        <v>1</v>
      </c>
      <c r="E23" s="43">
        <v>20</v>
      </c>
      <c r="F23" s="43">
        <v>15</v>
      </c>
    </row>
    <row r="24" spans="1:6" x14ac:dyDescent="0.2">
      <c r="A24" s="43" t="s">
        <v>443</v>
      </c>
      <c r="B24" s="43" t="s">
        <v>444</v>
      </c>
      <c r="C24" s="43" t="s">
        <v>352</v>
      </c>
      <c r="D24" s="43">
        <v>1</v>
      </c>
      <c r="E24" s="43">
        <v>50</v>
      </c>
      <c r="F24" s="43">
        <v>100</v>
      </c>
    </row>
    <row r="25" spans="1:6" x14ac:dyDescent="0.2">
      <c r="A25" s="43" t="s">
        <v>445</v>
      </c>
      <c r="B25" s="43" t="s">
        <v>446</v>
      </c>
      <c r="C25" s="43" t="s">
        <v>447</v>
      </c>
      <c r="D25" s="43">
        <v>1</v>
      </c>
      <c r="E25" s="43">
        <v>30</v>
      </c>
      <c r="F25" s="43">
        <v>50</v>
      </c>
    </row>
    <row r="26" spans="1:6" x14ac:dyDescent="0.2">
      <c r="A26" s="43" t="s">
        <v>448</v>
      </c>
      <c r="B26" s="43" t="s">
        <v>449</v>
      </c>
      <c r="C26" s="43" t="s">
        <v>450</v>
      </c>
      <c r="D26" s="43">
        <v>1</v>
      </c>
      <c r="E26" s="43">
        <v>25</v>
      </c>
      <c r="F26" s="43">
        <v>20</v>
      </c>
    </row>
    <row r="27" spans="1:6" x14ac:dyDescent="0.2">
      <c r="A27" s="43" t="s">
        <v>451</v>
      </c>
      <c r="B27" s="43" t="s">
        <v>452</v>
      </c>
      <c r="C27" s="43" t="s">
        <v>453</v>
      </c>
      <c r="D27" s="43">
        <v>1</v>
      </c>
      <c r="E27" s="43">
        <v>100</v>
      </c>
      <c r="F27" s="43">
        <v>50</v>
      </c>
    </row>
    <row r="28" spans="1:6" x14ac:dyDescent="0.2">
      <c r="A28" s="43" t="s">
        <v>454</v>
      </c>
      <c r="B28" s="43" t="s">
        <v>455</v>
      </c>
      <c r="C28" s="43" t="s">
        <v>456</v>
      </c>
      <c r="D28" s="43">
        <v>1</v>
      </c>
      <c r="E28" s="43">
        <v>130</v>
      </c>
      <c r="F28" s="43">
        <v>125</v>
      </c>
    </row>
    <row r="29" spans="1:6" x14ac:dyDescent="0.2">
      <c r="A29" s="43" t="s">
        <v>457</v>
      </c>
      <c r="B29" s="43" t="s">
        <v>458</v>
      </c>
      <c r="C29" s="43" t="s">
        <v>399</v>
      </c>
      <c r="D29" s="43">
        <v>1</v>
      </c>
      <c r="E29" s="43">
        <v>50</v>
      </c>
      <c r="F29" s="43">
        <v>40</v>
      </c>
    </row>
    <row r="30" spans="1:6" x14ac:dyDescent="0.2">
      <c r="A30" s="43" t="s">
        <v>459</v>
      </c>
      <c r="B30" s="43" t="s">
        <v>460</v>
      </c>
      <c r="C30" s="43" t="s">
        <v>353</v>
      </c>
      <c r="D30" s="43">
        <v>2</v>
      </c>
      <c r="E30" s="43">
        <v>120</v>
      </c>
      <c r="F30" s="43">
        <v>100</v>
      </c>
    </row>
    <row r="31" spans="1:6" x14ac:dyDescent="0.2">
      <c r="A31" s="43" t="s">
        <v>461</v>
      </c>
      <c r="B31" s="43" t="s">
        <v>462</v>
      </c>
      <c r="C31" s="43" t="s">
        <v>393</v>
      </c>
      <c r="D31" s="43">
        <v>2</v>
      </c>
      <c r="E31" s="43">
        <v>10</v>
      </c>
      <c r="F31" s="43">
        <v>20</v>
      </c>
    </row>
    <row r="32" spans="1:6" x14ac:dyDescent="0.2">
      <c r="A32" s="43" t="s">
        <v>463</v>
      </c>
      <c r="B32" s="43" t="s">
        <v>464</v>
      </c>
      <c r="C32" s="43" t="s">
        <v>465</v>
      </c>
      <c r="D32" s="43">
        <v>1</v>
      </c>
      <c r="E32" s="43">
        <v>30</v>
      </c>
      <c r="F32" s="43">
        <v>20</v>
      </c>
    </row>
    <row r="33" spans="1:6" x14ac:dyDescent="0.2">
      <c r="A33" s="43" t="s">
        <v>466</v>
      </c>
      <c r="B33" s="43" t="s">
        <v>467</v>
      </c>
      <c r="C33" s="43" t="s">
        <v>393</v>
      </c>
      <c r="D33" s="43">
        <v>2</v>
      </c>
      <c r="E33" s="43">
        <v>25</v>
      </c>
      <c r="F33" s="43">
        <v>40</v>
      </c>
    </row>
    <row r="34" spans="1:6" x14ac:dyDescent="0.2">
      <c r="A34" s="43" t="s">
        <v>468</v>
      </c>
      <c r="B34" s="43" t="s">
        <v>469</v>
      </c>
      <c r="C34" s="43" t="s">
        <v>450</v>
      </c>
      <c r="D34" s="43">
        <v>2</v>
      </c>
      <c r="E34" s="43">
        <v>10</v>
      </c>
      <c r="F34" s="43">
        <v>8</v>
      </c>
    </row>
    <row r="35" spans="1:6" x14ac:dyDescent="0.2">
      <c r="A35" s="43" t="s">
        <v>470</v>
      </c>
      <c r="B35" s="43" t="s">
        <v>471</v>
      </c>
      <c r="C35" s="43" t="s">
        <v>393</v>
      </c>
      <c r="D35" s="43">
        <v>2</v>
      </c>
      <c r="E35" s="43">
        <v>10</v>
      </c>
      <c r="F35" s="43">
        <v>10</v>
      </c>
    </row>
    <row r="36" spans="1:6" ht="15.75" x14ac:dyDescent="0.25">
      <c r="A36"/>
      <c r="B36"/>
      <c r="C36"/>
      <c r="D36"/>
      <c r="E36"/>
      <c r="F36"/>
    </row>
    <row r="37" spans="1:6" ht="15.75" x14ac:dyDescent="0.25">
      <c r="A37"/>
      <c r="B37"/>
      <c r="C37"/>
      <c r="D37"/>
      <c r="E37"/>
      <c r="F37"/>
    </row>
    <row r="38" spans="1:6" ht="15.75" x14ac:dyDescent="0.25">
      <c r="A38"/>
      <c r="B38"/>
      <c r="C38"/>
      <c r="D38"/>
      <c r="E38"/>
      <c r="F38"/>
    </row>
    <row r="39" spans="1:6" ht="15.75" x14ac:dyDescent="0.25">
      <c r="A39"/>
      <c r="B39"/>
      <c r="C39"/>
      <c r="D39"/>
      <c r="E39"/>
      <c r="F39"/>
    </row>
    <row r="40" spans="1:6" ht="15.75" x14ac:dyDescent="0.25">
      <c r="A40"/>
      <c r="B40"/>
      <c r="C40"/>
      <c r="D40"/>
      <c r="E40"/>
      <c r="F40"/>
    </row>
    <row r="41" spans="1:6" ht="15.75" x14ac:dyDescent="0.25">
      <c r="A41"/>
      <c r="B41"/>
      <c r="C41"/>
      <c r="D41"/>
      <c r="E41"/>
      <c r="F4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14">
    <tabColor rgb="FFCC66FF"/>
  </sheetPr>
  <dimension ref="A1:I52"/>
  <sheetViews>
    <sheetView workbookViewId="0">
      <selection activeCell="E56" sqref="E56"/>
    </sheetView>
  </sheetViews>
  <sheetFormatPr defaultColWidth="8.875" defaultRowHeight="15.75" x14ac:dyDescent="0.25"/>
  <cols>
    <col min="1" max="1" width="14.5" bestFit="1" customWidth="1"/>
    <col min="2" max="2" width="10.625" bestFit="1" customWidth="1"/>
    <col min="3" max="3" width="11.875" bestFit="1" customWidth="1"/>
    <col min="4" max="4" width="6" customWidth="1"/>
    <col min="5" max="5" width="16.5" customWidth="1"/>
    <col min="6" max="6" width="15.875" bestFit="1" customWidth="1"/>
    <col min="7" max="7" width="7.75" customWidth="1"/>
    <col min="8" max="8" width="10" customWidth="1"/>
    <col min="9" max="9" width="8.5" bestFit="1" customWidth="1"/>
  </cols>
  <sheetData>
    <row r="1" spans="1:9" ht="95.25" customHeight="1" x14ac:dyDescent="0.25"/>
    <row r="2" spans="1:9" x14ac:dyDescent="0.25">
      <c r="A2" t="s">
        <v>1</v>
      </c>
      <c r="B2" t="s">
        <v>2</v>
      </c>
      <c r="C2" t="s">
        <v>3</v>
      </c>
      <c r="D2" t="s">
        <v>161</v>
      </c>
      <c r="E2" t="s">
        <v>200</v>
      </c>
      <c r="F2" t="s">
        <v>163</v>
      </c>
      <c r="G2" t="s">
        <v>164</v>
      </c>
      <c r="H2" t="s">
        <v>165</v>
      </c>
      <c r="I2" t="s">
        <v>166</v>
      </c>
    </row>
    <row r="3" spans="1:9" x14ac:dyDescent="0.25">
      <c r="A3" t="s">
        <v>11</v>
      </c>
      <c r="B3" t="s">
        <v>12</v>
      </c>
      <c r="C3" t="s">
        <v>13</v>
      </c>
      <c r="D3" t="s">
        <v>167</v>
      </c>
      <c r="E3" s="78">
        <v>28010</v>
      </c>
      <c r="F3" t="s">
        <v>168</v>
      </c>
      <c r="G3" t="s">
        <v>169</v>
      </c>
      <c r="H3">
        <v>1510</v>
      </c>
      <c r="I3">
        <v>0</v>
      </c>
    </row>
    <row r="4" spans="1:9" hidden="1" x14ac:dyDescent="0.25">
      <c r="A4" t="s">
        <v>15</v>
      </c>
      <c r="B4" t="s">
        <v>16</v>
      </c>
      <c r="C4" t="s">
        <v>17</v>
      </c>
      <c r="D4" t="s">
        <v>171</v>
      </c>
      <c r="E4" s="78">
        <v>28994</v>
      </c>
      <c r="F4" t="s">
        <v>172</v>
      </c>
      <c r="G4" t="s">
        <v>173</v>
      </c>
      <c r="H4">
        <v>5440</v>
      </c>
      <c r="I4">
        <v>0</v>
      </c>
    </row>
    <row r="5" spans="1:9" hidden="1" x14ac:dyDescent="0.25">
      <c r="A5" t="s">
        <v>19</v>
      </c>
      <c r="B5" t="s">
        <v>20</v>
      </c>
      <c r="C5" t="s">
        <v>21</v>
      </c>
      <c r="D5" t="s">
        <v>167</v>
      </c>
      <c r="E5" s="78">
        <v>26452</v>
      </c>
      <c r="F5" t="s">
        <v>168</v>
      </c>
      <c r="G5" t="s">
        <v>175</v>
      </c>
      <c r="H5">
        <v>2050</v>
      </c>
      <c r="I5">
        <v>1</v>
      </c>
    </row>
    <row r="6" spans="1:9" hidden="1" x14ac:dyDescent="0.25">
      <c r="A6" t="s">
        <v>22</v>
      </c>
      <c r="B6" t="s">
        <v>23</v>
      </c>
      <c r="C6" t="s">
        <v>24</v>
      </c>
      <c r="D6" t="s">
        <v>171</v>
      </c>
      <c r="E6" s="78">
        <v>26504</v>
      </c>
      <c r="F6" t="s">
        <v>177</v>
      </c>
      <c r="G6" t="s">
        <v>175</v>
      </c>
      <c r="H6">
        <v>1800</v>
      </c>
      <c r="I6">
        <v>1</v>
      </c>
    </row>
    <row r="7" spans="1:9" hidden="1" x14ac:dyDescent="0.25">
      <c r="A7" t="s">
        <v>25</v>
      </c>
      <c r="B7" t="s">
        <v>26</v>
      </c>
      <c r="C7" t="s">
        <v>27</v>
      </c>
      <c r="D7" t="s">
        <v>171</v>
      </c>
      <c r="E7" s="78">
        <v>28493</v>
      </c>
      <c r="F7" t="s">
        <v>178</v>
      </c>
      <c r="G7" t="s">
        <v>179</v>
      </c>
      <c r="H7">
        <v>5750</v>
      </c>
      <c r="I7">
        <v>1</v>
      </c>
    </row>
    <row r="8" spans="1:9" hidden="1" x14ac:dyDescent="0.25">
      <c r="A8" t="s">
        <v>28</v>
      </c>
      <c r="B8" t="s">
        <v>29</v>
      </c>
      <c r="C8" t="s">
        <v>30</v>
      </c>
      <c r="D8" t="s">
        <v>167</v>
      </c>
      <c r="E8" s="78">
        <v>26065</v>
      </c>
      <c r="F8" t="s">
        <v>177</v>
      </c>
      <c r="G8" t="s">
        <v>179</v>
      </c>
      <c r="H8">
        <v>4000</v>
      </c>
      <c r="I8">
        <v>2</v>
      </c>
    </row>
    <row r="9" spans="1:9" x14ac:dyDescent="0.25">
      <c r="A9" t="s">
        <v>31</v>
      </c>
      <c r="B9" t="s">
        <v>32</v>
      </c>
      <c r="C9" t="s">
        <v>33</v>
      </c>
      <c r="D9" t="s">
        <v>167</v>
      </c>
      <c r="E9" s="78">
        <v>25013</v>
      </c>
      <c r="F9" t="s">
        <v>168</v>
      </c>
      <c r="G9" t="s">
        <v>169</v>
      </c>
      <c r="H9">
        <v>3600</v>
      </c>
      <c r="I9">
        <v>0</v>
      </c>
    </row>
    <row r="10" spans="1:9" hidden="1" x14ac:dyDescent="0.25">
      <c r="A10" t="s">
        <v>34</v>
      </c>
      <c r="B10" t="s">
        <v>35</v>
      </c>
      <c r="C10" t="s">
        <v>36</v>
      </c>
      <c r="D10" t="s">
        <v>167</v>
      </c>
      <c r="E10" s="78">
        <v>24714</v>
      </c>
      <c r="F10" t="s">
        <v>177</v>
      </c>
      <c r="G10" t="s">
        <v>173</v>
      </c>
      <c r="H10">
        <v>7360</v>
      </c>
      <c r="I10">
        <v>1</v>
      </c>
    </row>
    <row r="11" spans="1:9" hidden="1" x14ac:dyDescent="0.25">
      <c r="A11" t="s">
        <v>37</v>
      </c>
      <c r="B11" t="s">
        <v>38</v>
      </c>
      <c r="C11" t="s">
        <v>39</v>
      </c>
      <c r="D11" t="s">
        <v>171</v>
      </c>
      <c r="E11" s="78">
        <v>31225</v>
      </c>
      <c r="F11" t="s">
        <v>183</v>
      </c>
      <c r="G11" t="s">
        <v>175</v>
      </c>
      <c r="H11">
        <v>1800</v>
      </c>
      <c r="I11">
        <v>2</v>
      </c>
    </row>
    <row r="12" spans="1:9" x14ac:dyDescent="0.25">
      <c r="A12" t="s">
        <v>40</v>
      </c>
      <c r="B12" t="s">
        <v>41</v>
      </c>
      <c r="C12" t="s">
        <v>42</v>
      </c>
      <c r="D12" t="s">
        <v>167</v>
      </c>
      <c r="E12" s="78">
        <v>24630</v>
      </c>
      <c r="F12" t="s">
        <v>172</v>
      </c>
      <c r="G12" t="s">
        <v>169</v>
      </c>
      <c r="H12">
        <v>3000</v>
      </c>
      <c r="I12">
        <v>0</v>
      </c>
    </row>
    <row r="13" spans="1:9" x14ac:dyDescent="0.25">
      <c r="A13" t="s">
        <v>40</v>
      </c>
      <c r="B13" t="s">
        <v>32</v>
      </c>
      <c r="C13" t="s">
        <v>33</v>
      </c>
      <c r="D13" t="s">
        <v>167</v>
      </c>
      <c r="E13" s="78">
        <v>23440</v>
      </c>
      <c r="F13" t="s">
        <v>183</v>
      </c>
      <c r="G13" t="s">
        <v>169</v>
      </c>
      <c r="H13">
        <v>3450</v>
      </c>
      <c r="I13">
        <v>0</v>
      </c>
    </row>
    <row r="14" spans="1:9" hidden="1" x14ac:dyDescent="0.25">
      <c r="A14" t="s">
        <v>43</v>
      </c>
      <c r="B14" t="s">
        <v>44</v>
      </c>
      <c r="C14" t="s">
        <v>39</v>
      </c>
      <c r="D14" t="s">
        <v>171</v>
      </c>
      <c r="E14" s="78">
        <v>18084</v>
      </c>
      <c r="F14" t="s">
        <v>168</v>
      </c>
      <c r="G14" t="s">
        <v>175</v>
      </c>
      <c r="H14">
        <v>2700</v>
      </c>
      <c r="I14">
        <v>1</v>
      </c>
    </row>
    <row r="15" spans="1:9" hidden="1" x14ac:dyDescent="0.25">
      <c r="A15" t="s">
        <v>45</v>
      </c>
      <c r="B15" t="s">
        <v>46</v>
      </c>
      <c r="C15" t="s">
        <v>47</v>
      </c>
      <c r="D15" t="s">
        <v>171</v>
      </c>
      <c r="E15" s="78">
        <v>25538</v>
      </c>
      <c r="F15" t="s">
        <v>183</v>
      </c>
      <c r="G15" t="s">
        <v>179</v>
      </c>
      <c r="H15">
        <v>8500</v>
      </c>
      <c r="I15">
        <v>1</v>
      </c>
    </row>
    <row r="16" spans="1:9" x14ac:dyDescent="0.25">
      <c r="A16" t="s">
        <v>48</v>
      </c>
      <c r="B16" t="s">
        <v>49</v>
      </c>
      <c r="C16" t="s">
        <v>50</v>
      </c>
      <c r="D16" t="s">
        <v>167</v>
      </c>
      <c r="E16" s="78">
        <v>21318</v>
      </c>
      <c r="F16" t="s">
        <v>185</v>
      </c>
      <c r="G16" t="s">
        <v>169</v>
      </c>
      <c r="H16">
        <v>4650</v>
      </c>
      <c r="I16">
        <v>0</v>
      </c>
    </row>
    <row r="17" spans="1:9" hidden="1" x14ac:dyDescent="0.25">
      <c r="A17" t="s">
        <v>51</v>
      </c>
      <c r="B17" t="s">
        <v>52</v>
      </c>
      <c r="C17" t="s">
        <v>53</v>
      </c>
      <c r="D17" t="s">
        <v>167</v>
      </c>
      <c r="E17" s="78">
        <v>23370</v>
      </c>
      <c r="F17" t="s">
        <v>177</v>
      </c>
      <c r="G17" t="s">
        <v>175</v>
      </c>
      <c r="H17">
        <v>2070</v>
      </c>
      <c r="I17">
        <v>1</v>
      </c>
    </row>
    <row r="18" spans="1:9" hidden="1" x14ac:dyDescent="0.25">
      <c r="A18" t="s">
        <v>54</v>
      </c>
      <c r="B18" t="s">
        <v>55</v>
      </c>
      <c r="C18" t="s">
        <v>56</v>
      </c>
      <c r="D18" t="s">
        <v>167</v>
      </c>
      <c r="E18" s="78">
        <v>27133</v>
      </c>
      <c r="F18" t="s">
        <v>177</v>
      </c>
      <c r="G18" t="s">
        <v>173</v>
      </c>
      <c r="H18">
        <v>6400</v>
      </c>
      <c r="I18">
        <v>3</v>
      </c>
    </row>
    <row r="19" spans="1:9" hidden="1" x14ac:dyDescent="0.25">
      <c r="A19" t="s">
        <v>54</v>
      </c>
      <c r="B19" t="s">
        <v>57</v>
      </c>
      <c r="C19" t="s">
        <v>58</v>
      </c>
      <c r="D19" t="s">
        <v>171</v>
      </c>
      <c r="E19" s="78">
        <v>28320</v>
      </c>
      <c r="F19" t="s">
        <v>168</v>
      </c>
      <c r="G19" t="s">
        <v>169</v>
      </c>
      <c r="H19">
        <v>2400</v>
      </c>
      <c r="I19">
        <v>1</v>
      </c>
    </row>
    <row r="20" spans="1:9" hidden="1" x14ac:dyDescent="0.25">
      <c r="A20" t="s">
        <v>59</v>
      </c>
      <c r="B20" t="s">
        <v>60</v>
      </c>
      <c r="C20" t="s">
        <v>61</v>
      </c>
      <c r="D20" t="s">
        <v>171</v>
      </c>
      <c r="E20" s="78">
        <v>24957</v>
      </c>
      <c r="F20" t="s">
        <v>168</v>
      </c>
      <c r="G20" t="s">
        <v>175</v>
      </c>
      <c r="H20">
        <v>3100</v>
      </c>
      <c r="I20">
        <v>4</v>
      </c>
    </row>
    <row r="21" spans="1:9" hidden="1" x14ac:dyDescent="0.25">
      <c r="A21" t="s">
        <v>62</v>
      </c>
      <c r="B21" t="s">
        <v>63</v>
      </c>
      <c r="C21" t="s">
        <v>64</v>
      </c>
      <c r="D21" t="s">
        <v>167</v>
      </c>
      <c r="E21" s="78">
        <v>23048</v>
      </c>
      <c r="F21" t="s">
        <v>184</v>
      </c>
      <c r="G21" t="s">
        <v>169</v>
      </c>
      <c r="H21">
        <v>3480</v>
      </c>
      <c r="I21">
        <v>2</v>
      </c>
    </row>
    <row r="22" spans="1:9" hidden="1" x14ac:dyDescent="0.25">
      <c r="A22" t="s">
        <v>65</v>
      </c>
      <c r="B22" t="s">
        <v>66</v>
      </c>
      <c r="C22" t="s">
        <v>67</v>
      </c>
      <c r="D22" t="s">
        <v>171</v>
      </c>
      <c r="E22" s="78">
        <v>21450</v>
      </c>
      <c r="F22" t="s">
        <v>172</v>
      </c>
      <c r="G22" t="s">
        <v>175</v>
      </c>
      <c r="H22">
        <v>900</v>
      </c>
      <c r="I22">
        <v>1</v>
      </c>
    </row>
    <row r="23" spans="1:9" hidden="1" x14ac:dyDescent="0.25">
      <c r="A23" t="s">
        <v>68</v>
      </c>
      <c r="B23" t="s">
        <v>69</v>
      </c>
      <c r="C23" t="s">
        <v>70</v>
      </c>
      <c r="D23" t="s">
        <v>167</v>
      </c>
      <c r="E23" s="78">
        <v>25494</v>
      </c>
      <c r="F23" t="s">
        <v>186</v>
      </c>
      <c r="G23" t="s">
        <v>175</v>
      </c>
      <c r="H23">
        <v>905</v>
      </c>
      <c r="I23">
        <v>0</v>
      </c>
    </row>
    <row r="24" spans="1:9" hidden="1" x14ac:dyDescent="0.25">
      <c r="A24" t="s">
        <v>71</v>
      </c>
      <c r="B24" t="s">
        <v>72</v>
      </c>
      <c r="C24" t="s">
        <v>73</v>
      </c>
      <c r="D24" t="s">
        <v>167</v>
      </c>
      <c r="E24" s="78">
        <v>23091</v>
      </c>
      <c r="F24" t="s">
        <v>168</v>
      </c>
      <c r="G24" t="s">
        <v>179</v>
      </c>
      <c r="H24">
        <v>5750</v>
      </c>
      <c r="I24">
        <v>1</v>
      </c>
    </row>
    <row r="25" spans="1:9" hidden="1" x14ac:dyDescent="0.25">
      <c r="A25" t="s">
        <v>74</v>
      </c>
      <c r="B25" t="s">
        <v>75</v>
      </c>
      <c r="C25" t="s">
        <v>76</v>
      </c>
      <c r="D25" t="s">
        <v>171</v>
      </c>
      <c r="E25" s="78">
        <v>32763</v>
      </c>
      <c r="F25" t="s">
        <v>186</v>
      </c>
      <c r="G25" t="s">
        <v>175</v>
      </c>
      <c r="H25">
        <v>1800</v>
      </c>
      <c r="I25">
        <v>1</v>
      </c>
    </row>
    <row r="26" spans="1:9" hidden="1" x14ac:dyDescent="0.25">
      <c r="A26" t="s">
        <v>77</v>
      </c>
      <c r="B26" t="s">
        <v>78</v>
      </c>
      <c r="C26" t="s">
        <v>76</v>
      </c>
      <c r="D26" t="s">
        <v>171</v>
      </c>
      <c r="E26" s="78">
        <v>30253</v>
      </c>
      <c r="F26" t="s">
        <v>168</v>
      </c>
      <c r="G26" t="s">
        <v>169</v>
      </c>
      <c r="H26">
        <v>3000</v>
      </c>
      <c r="I26">
        <v>1</v>
      </c>
    </row>
    <row r="27" spans="1:9" x14ac:dyDescent="0.25">
      <c r="A27" t="s">
        <v>79</v>
      </c>
      <c r="B27" t="s">
        <v>80</v>
      </c>
      <c r="C27" t="s">
        <v>81</v>
      </c>
      <c r="D27" t="s">
        <v>171</v>
      </c>
      <c r="E27" s="78">
        <v>32451</v>
      </c>
      <c r="F27" t="s">
        <v>187</v>
      </c>
      <c r="G27" t="s">
        <v>179</v>
      </c>
      <c r="H27">
        <v>4750</v>
      </c>
      <c r="I27">
        <v>0</v>
      </c>
    </row>
    <row r="28" spans="1:9" hidden="1" x14ac:dyDescent="0.25">
      <c r="A28" t="s">
        <v>82</v>
      </c>
      <c r="B28" t="s">
        <v>83</v>
      </c>
      <c r="C28" t="s">
        <v>84</v>
      </c>
      <c r="D28" t="s">
        <v>167</v>
      </c>
      <c r="E28" s="78">
        <v>24172</v>
      </c>
      <c r="F28" t="s">
        <v>187</v>
      </c>
      <c r="G28" t="s">
        <v>175</v>
      </c>
      <c r="H28">
        <v>1800</v>
      </c>
      <c r="I28">
        <v>0</v>
      </c>
    </row>
    <row r="29" spans="1:9" hidden="1" x14ac:dyDescent="0.25">
      <c r="A29" t="s">
        <v>85</v>
      </c>
      <c r="B29" t="s">
        <v>86</v>
      </c>
      <c r="C29" t="s">
        <v>87</v>
      </c>
      <c r="D29" t="s">
        <v>167</v>
      </c>
      <c r="E29" s="78">
        <v>28244</v>
      </c>
      <c r="F29" t="s">
        <v>168</v>
      </c>
      <c r="G29" t="s">
        <v>173</v>
      </c>
      <c r="H29">
        <v>10880</v>
      </c>
      <c r="I29">
        <v>1</v>
      </c>
    </row>
    <row r="30" spans="1:9" hidden="1" x14ac:dyDescent="0.25">
      <c r="A30" t="s">
        <v>88</v>
      </c>
      <c r="B30" t="s">
        <v>80</v>
      </c>
      <c r="C30" t="s">
        <v>89</v>
      </c>
      <c r="D30" t="s">
        <v>171</v>
      </c>
      <c r="E30" s="78">
        <v>21929</v>
      </c>
      <c r="F30" t="s">
        <v>184</v>
      </c>
      <c r="G30" t="s">
        <v>179</v>
      </c>
      <c r="H30">
        <v>5000</v>
      </c>
      <c r="I30">
        <v>1</v>
      </c>
    </row>
    <row r="31" spans="1:9" hidden="1" x14ac:dyDescent="0.25">
      <c r="A31" t="s">
        <v>90</v>
      </c>
      <c r="B31" t="s">
        <v>91</v>
      </c>
      <c r="C31" t="s">
        <v>81</v>
      </c>
      <c r="D31" t="s">
        <v>171</v>
      </c>
      <c r="E31" s="78">
        <v>22196</v>
      </c>
      <c r="F31" t="s">
        <v>184</v>
      </c>
      <c r="G31" t="s">
        <v>175</v>
      </c>
      <c r="H31">
        <v>1900</v>
      </c>
      <c r="I31">
        <v>1</v>
      </c>
    </row>
    <row r="32" spans="1:9" x14ac:dyDescent="0.25">
      <c r="A32" t="s">
        <v>92</v>
      </c>
      <c r="B32" t="s">
        <v>93</v>
      </c>
      <c r="C32" t="s">
        <v>94</v>
      </c>
      <c r="D32" t="s">
        <v>167</v>
      </c>
      <c r="E32" s="78">
        <v>31967</v>
      </c>
      <c r="F32" t="s">
        <v>187</v>
      </c>
      <c r="G32" t="s">
        <v>169</v>
      </c>
      <c r="H32">
        <v>3450</v>
      </c>
      <c r="I32">
        <v>0</v>
      </c>
    </row>
    <row r="33" spans="1:9" hidden="1" x14ac:dyDescent="0.25">
      <c r="A33" t="s">
        <v>95</v>
      </c>
      <c r="B33" t="s">
        <v>86</v>
      </c>
      <c r="C33" t="s">
        <v>84</v>
      </c>
      <c r="D33" t="s">
        <v>167</v>
      </c>
      <c r="E33" s="78">
        <v>22803</v>
      </c>
      <c r="F33" t="s">
        <v>168</v>
      </c>
      <c r="G33" t="s">
        <v>169</v>
      </c>
      <c r="H33">
        <v>2550</v>
      </c>
      <c r="I33">
        <v>1</v>
      </c>
    </row>
    <row r="34" spans="1:9" hidden="1" x14ac:dyDescent="0.25">
      <c r="A34" t="s">
        <v>95</v>
      </c>
      <c r="B34" t="s">
        <v>83</v>
      </c>
      <c r="C34" t="s">
        <v>84</v>
      </c>
      <c r="D34" t="s">
        <v>167</v>
      </c>
      <c r="E34" s="78">
        <v>32940</v>
      </c>
      <c r="F34" t="s">
        <v>187</v>
      </c>
      <c r="G34" t="s">
        <v>173</v>
      </c>
      <c r="H34">
        <v>7360</v>
      </c>
      <c r="I34">
        <v>2</v>
      </c>
    </row>
    <row r="35" spans="1:9" hidden="1" x14ac:dyDescent="0.25">
      <c r="A35" t="s">
        <v>96</v>
      </c>
      <c r="B35" t="s">
        <v>97</v>
      </c>
      <c r="C35" t="s">
        <v>98</v>
      </c>
      <c r="D35" t="s">
        <v>171</v>
      </c>
      <c r="E35" s="78">
        <v>30735</v>
      </c>
      <c r="F35" t="s">
        <v>184</v>
      </c>
      <c r="G35" t="s">
        <v>173</v>
      </c>
      <c r="H35">
        <v>3600</v>
      </c>
      <c r="I35">
        <v>3</v>
      </c>
    </row>
    <row r="36" spans="1:9" hidden="1" x14ac:dyDescent="0.25">
      <c r="A36" t="s">
        <v>96</v>
      </c>
      <c r="B36" t="s">
        <v>99</v>
      </c>
      <c r="C36" t="s">
        <v>100</v>
      </c>
      <c r="D36" t="s">
        <v>171</v>
      </c>
      <c r="E36" s="78">
        <v>27437</v>
      </c>
      <c r="F36" t="s">
        <v>172</v>
      </c>
      <c r="G36" t="s">
        <v>179</v>
      </c>
      <c r="H36">
        <v>8500</v>
      </c>
      <c r="I36">
        <v>1</v>
      </c>
    </row>
    <row r="37" spans="1:9" hidden="1" x14ac:dyDescent="0.25">
      <c r="A37" t="s">
        <v>101</v>
      </c>
      <c r="B37" t="s">
        <v>102</v>
      </c>
      <c r="C37" t="s">
        <v>103</v>
      </c>
      <c r="D37" t="s">
        <v>167</v>
      </c>
      <c r="E37" s="78">
        <v>30483</v>
      </c>
      <c r="F37" t="s">
        <v>184</v>
      </c>
      <c r="G37" t="s">
        <v>169</v>
      </c>
      <c r="H37">
        <v>3400</v>
      </c>
      <c r="I37">
        <v>1</v>
      </c>
    </row>
    <row r="38" spans="1:9" hidden="1" x14ac:dyDescent="0.25">
      <c r="A38" t="s">
        <v>104</v>
      </c>
      <c r="B38" t="s">
        <v>105</v>
      </c>
      <c r="C38" t="s">
        <v>106</v>
      </c>
      <c r="D38" t="s">
        <v>167</v>
      </c>
      <c r="E38" s="78">
        <v>22608</v>
      </c>
      <c r="F38" t="s">
        <v>168</v>
      </c>
      <c r="G38" t="s">
        <v>175</v>
      </c>
      <c r="H38">
        <v>2070</v>
      </c>
      <c r="I38">
        <v>0</v>
      </c>
    </row>
    <row r="39" spans="1:9" hidden="1" x14ac:dyDescent="0.25">
      <c r="A39" t="s">
        <v>107</v>
      </c>
      <c r="B39" t="s">
        <v>105</v>
      </c>
      <c r="C39" t="s">
        <v>106</v>
      </c>
      <c r="D39" t="s">
        <v>167</v>
      </c>
      <c r="E39" s="78">
        <v>25887</v>
      </c>
      <c r="F39" t="s">
        <v>185</v>
      </c>
      <c r="G39" t="s">
        <v>169</v>
      </c>
      <c r="H39">
        <v>4650</v>
      </c>
      <c r="I39">
        <v>1</v>
      </c>
    </row>
    <row r="40" spans="1:9" hidden="1" x14ac:dyDescent="0.25">
      <c r="A40" t="s">
        <v>108</v>
      </c>
      <c r="B40" t="s">
        <v>109</v>
      </c>
      <c r="C40" t="s">
        <v>110</v>
      </c>
      <c r="D40" t="s">
        <v>167</v>
      </c>
      <c r="E40" s="78">
        <v>22127</v>
      </c>
      <c r="F40" t="s">
        <v>185</v>
      </c>
      <c r="G40" t="s">
        <v>179</v>
      </c>
      <c r="H40">
        <v>2515</v>
      </c>
      <c r="I40">
        <v>1</v>
      </c>
    </row>
    <row r="41" spans="1:9" x14ac:dyDescent="0.25">
      <c r="A41" t="s">
        <v>108</v>
      </c>
      <c r="B41" t="s">
        <v>111</v>
      </c>
      <c r="C41" t="s">
        <v>110</v>
      </c>
      <c r="D41" t="s">
        <v>167</v>
      </c>
      <c r="E41" s="78">
        <v>23927</v>
      </c>
      <c r="F41" t="s">
        <v>187</v>
      </c>
      <c r="G41" t="s">
        <v>169</v>
      </c>
      <c r="H41">
        <v>3450</v>
      </c>
      <c r="I41">
        <v>0</v>
      </c>
    </row>
    <row r="42" spans="1:9" hidden="1" x14ac:dyDescent="0.25">
      <c r="A42" t="s">
        <v>112</v>
      </c>
      <c r="B42" t="s">
        <v>113</v>
      </c>
      <c r="C42" t="s">
        <v>114</v>
      </c>
      <c r="D42" t="s">
        <v>171</v>
      </c>
      <c r="E42" s="78">
        <v>24898</v>
      </c>
      <c r="F42" t="s">
        <v>168</v>
      </c>
      <c r="G42" t="s">
        <v>175</v>
      </c>
      <c r="H42">
        <v>2100</v>
      </c>
      <c r="I42">
        <v>1</v>
      </c>
    </row>
    <row r="43" spans="1:9" hidden="1" x14ac:dyDescent="0.25">
      <c r="A43" t="s">
        <v>115</v>
      </c>
      <c r="B43" t="s">
        <v>116</v>
      </c>
      <c r="C43" t="s">
        <v>117</v>
      </c>
      <c r="D43" t="s">
        <v>171</v>
      </c>
      <c r="E43" s="78">
        <v>22390</v>
      </c>
      <c r="F43" t="s">
        <v>187</v>
      </c>
      <c r="G43" t="s">
        <v>169</v>
      </c>
      <c r="H43">
        <v>2550</v>
      </c>
      <c r="I43">
        <v>1</v>
      </c>
    </row>
    <row r="44" spans="1:9" hidden="1" x14ac:dyDescent="0.25">
      <c r="A44" t="s">
        <v>118</v>
      </c>
      <c r="B44" t="s">
        <v>119</v>
      </c>
      <c r="C44" t="s">
        <v>120</v>
      </c>
      <c r="D44" t="s">
        <v>167</v>
      </c>
      <c r="E44" s="78">
        <v>27987</v>
      </c>
      <c r="F44" t="s">
        <v>184</v>
      </c>
      <c r="G44" t="s">
        <v>173</v>
      </c>
      <c r="H44">
        <v>5100</v>
      </c>
      <c r="I44">
        <v>1</v>
      </c>
    </row>
    <row r="45" spans="1:9" hidden="1" x14ac:dyDescent="0.25">
      <c r="A45" t="s">
        <v>121</v>
      </c>
      <c r="B45" t="s">
        <v>122</v>
      </c>
      <c r="C45" t="s">
        <v>123</v>
      </c>
      <c r="D45" t="s">
        <v>167</v>
      </c>
      <c r="E45" s="78">
        <v>28781</v>
      </c>
      <c r="F45" t="s">
        <v>168</v>
      </c>
      <c r="G45" t="s">
        <v>175</v>
      </c>
      <c r="H45">
        <v>3060</v>
      </c>
      <c r="I45">
        <v>0</v>
      </c>
    </row>
    <row r="46" spans="1:9" hidden="1" x14ac:dyDescent="0.25">
      <c r="A46" t="s">
        <v>124</v>
      </c>
      <c r="B46" t="s">
        <v>125</v>
      </c>
      <c r="C46" t="s">
        <v>126</v>
      </c>
      <c r="D46" t="s">
        <v>171</v>
      </c>
      <c r="E46" s="78">
        <v>29304</v>
      </c>
      <c r="F46" t="s">
        <v>172</v>
      </c>
      <c r="G46" t="s">
        <v>175</v>
      </c>
      <c r="H46">
        <v>2080</v>
      </c>
      <c r="I46">
        <v>1</v>
      </c>
    </row>
    <row r="47" spans="1:9" hidden="1" x14ac:dyDescent="0.25">
      <c r="A47" t="s">
        <v>127</v>
      </c>
      <c r="B47" t="s">
        <v>128</v>
      </c>
      <c r="C47" t="s">
        <v>129</v>
      </c>
      <c r="D47" t="s">
        <v>171</v>
      </c>
      <c r="E47" s="78">
        <v>33034</v>
      </c>
      <c r="F47" t="s">
        <v>185</v>
      </c>
      <c r="G47" t="s">
        <v>175</v>
      </c>
      <c r="H47">
        <v>3060</v>
      </c>
      <c r="I47">
        <v>0</v>
      </c>
    </row>
    <row r="48" spans="1:9" hidden="1" x14ac:dyDescent="0.25">
      <c r="A48" t="s">
        <v>130</v>
      </c>
      <c r="B48" t="s">
        <v>131</v>
      </c>
      <c r="C48" t="s">
        <v>132</v>
      </c>
      <c r="D48" t="s">
        <v>167</v>
      </c>
      <c r="E48" s="78">
        <v>22696</v>
      </c>
      <c r="F48" t="s">
        <v>172</v>
      </c>
      <c r="G48" t="s">
        <v>173</v>
      </c>
      <c r="H48">
        <v>7360</v>
      </c>
      <c r="I48">
        <v>3</v>
      </c>
    </row>
    <row r="49" spans="1:9" x14ac:dyDescent="0.25">
      <c r="A49" t="s">
        <v>133</v>
      </c>
      <c r="B49" t="s">
        <v>134</v>
      </c>
      <c r="C49" t="s">
        <v>135</v>
      </c>
      <c r="D49" t="s">
        <v>167</v>
      </c>
      <c r="E49" s="78">
        <v>23627</v>
      </c>
      <c r="F49" t="s">
        <v>172</v>
      </c>
      <c r="G49" t="s">
        <v>179</v>
      </c>
      <c r="H49">
        <v>8500</v>
      </c>
      <c r="I49">
        <v>0</v>
      </c>
    </row>
    <row r="50" spans="1:9" hidden="1" x14ac:dyDescent="0.25">
      <c r="A50" t="s">
        <v>136</v>
      </c>
      <c r="B50" t="s">
        <v>137</v>
      </c>
      <c r="C50" t="s">
        <v>138</v>
      </c>
      <c r="D50" t="s">
        <v>171</v>
      </c>
      <c r="E50" s="78">
        <v>27889</v>
      </c>
      <c r="F50" t="s">
        <v>168</v>
      </c>
      <c r="G50" t="s">
        <v>173</v>
      </c>
      <c r="H50">
        <v>10880</v>
      </c>
      <c r="I50">
        <v>1</v>
      </c>
    </row>
    <row r="51" spans="1:9" x14ac:dyDescent="0.25">
      <c r="A51" t="s">
        <v>139</v>
      </c>
      <c r="B51" t="s">
        <v>140</v>
      </c>
      <c r="C51" t="s">
        <v>141</v>
      </c>
      <c r="D51" t="s">
        <v>171</v>
      </c>
      <c r="E51" s="78">
        <v>28648</v>
      </c>
      <c r="F51" t="s">
        <v>172</v>
      </c>
      <c r="G51" t="s">
        <v>179</v>
      </c>
      <c r="H51">
        <v>5000</v>
      </c>
      <c r="I51">
        <v>0</v>
      </c>
    </row>
    <row r="52" spans="1:9" hidden="1" x14ac:dyDescent="0.25">
      <c r="A52" t="s">
        <v>142</v>
      </c>
      <c r="B52" t="s">
        <v>143</v>
      </c>
      <c r="C52" t="s">
        <v>144</v>
      </c>
      <c r="D52" t="s">
        <v>167</v>
      </c>
      <c r="E52" s="78">
        <v>29002</v>
      </c>
      <c r="F52" t="s">
        <v>168</v>
      </c>
      <c r="G52" t="s">
        <v>175</v>
      </c>
      <c r="H52">
        <v>1800</v>
      </c>
      <c r="I52">
        <v>2</v>
      </c>
    </row>
  </sheetData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rgb="FF00B0F0"/>
  </sheetPr>
  <dimension ref="A1:O38"/>
  <sheetViews>
    <sheetView showGridLines="0" workbookViewId="0">
      <selection activeCell="M12" sqref="M12"/>
    </sheetView>
  </sheetViews>
  <sheetFormatPr defaultColWidth="9" defaultRowHeight="14.25" x14ac:dyDescent="0.2"/>
  <cols>
    <col min="1" max="1" width="24" style="1" bestFit="1" customWidth="1"/>
    <col min="2" max="2" width="21.5" style="1" customWidth="1"/>
    <col min="3" max="3" width="9.5" style="1" customWidth="1"/>
    <col min="4" max="4" width="8.5" style="1" customWidth="1"/>
    <col min="5" max="5" width="12.5" style="1" customWidth="1"/>
    <col min="6" max="6" width="13.25" style="1" customWidth="1"/>
    <col min="7" max="7" width="13.5" style="1" customWidth="1"/>
    <col min="8" max="8" width="9" style="1"/>
    <col min="9" max="9" width="24" style="1" bestFit="1" customWidth="1"/>
    <col min="10" max="10" width="19.625" style="1" customWidth="1"/>
    <col min="11" max="11" width="13.25" style="1" customWidth="1"/>
    <col min="12" max="12" width="13.5" style="1" customWidth="1"/>
    <col min="13" max="16384" width="9" style="1"/>
  </cols>
  <sheetData>
    <row r="1" spans="1:15" s="63" customFormat="1" ht="46.5" customHeight="1" x14ac:dyDescent="0.25">
      <c r="A1" s="61" t="s">
        <v>348</v>
      </c>
      <c r="B1" s="62" t="s">
        <v>478</v>
      </c>
      <c r="C1" s="61" t="s">
        <v>479</v>
      </c>
      <c r="D1" s="61" t="s">
        <v>480</v>
      </c>
      <c r="E1" s="61" t="s">
        <v>225</v>
      </c>
      <c r="F1" s="61" t="s">
        <v>481</v>
      </c>
      <c r="G1" s="61" t="s">
        <v>482</v>
      </c>
      <c r="H1" s="57"/>
      <c r="I1" s="61" t="s">
        <v>348</v>
      </c>
      <c r="J1" s="61" t="s">
        <v>570</v>
      </c>
      <c r="K1" s="61" t="s">
        <v>481</v>
      </c>
      <c r="L1" s="61" t="s">
        <v>482</v>
      </c>
      <c r="M1" s="57"/>
      <c r="N1" s="57"/>
      <c r="O1" s="57"/>
    </row>
    <row r="2" spans="1:15" x14ac:dyDescent="0.2">
      <c r="A2" s="64" t="s">
        <v>475</v>
      </c>
      <c r="B2" s="65" t="s">
        <v>309</v>
      </c>
      <c r="C2" s="64">
        <v>76</v>
      </c>
      <c r="D2" s="64">
        <v>426360</v>
      </c>
      <c r="E2" s="66">
        <v>40209</v>
      </c>
      <c r="F2" s="64">
        <v>487293.61407999991</v>
      </c>
      <c r="G2" s="64">
        <v>60933.614079999912</v>
      </c>
      <c r="I2" s="64" t="s">
        <v>475</v>
      </c>
      <c r="J2" s="64">
        <f>SUMIF($A$2:$A$37,I2,$C$2:$C$37)/COUNTIF($A$2:$A$37,I2)</f>
        <v>53</v>
      </c>
      <c r="K2" s="64">
        <f>SUMIF($A$2:$A$37,I2,$F$2:$F$37)</f>
        <v>1964682.9200200001</v>
      </c>
      <c r="L2" s="64">
        <f>SUMIF($A$2:$A$37,I2,$G$2:$G$37)</f>
        <v>244469.92001999993</v>
      </c>
    </row>
    <row r="3" spans="1:15" x14ac:dyDescent="0.2">
      <c r="A3" s="64" t="s">
        <v>483</v>
      </c>
      <c r="B3" s="64" t="s">
        <v>310</v>
      </c>
      <c r="C3" s="64">
        <v>54</v>
      </c>
      <c r="D3" s="64">
        <v>484704</v>
      </c>
      <c r="E3" s="66">
        <v>40209</v>
      </c>
      <c r="F3" s="64">
        <v>560789.91791999992</v>
      </c>
      <c r="G3" s="64">
        <v>76085.91791999992</v>
      </c>
      <c r="I3" s="64" t="s">
        <v>483</v>
      </c>
      <c r="J3" s="64">
        <f t="shared" ref="J3:J9" si="0">SUMIF($A$2:$A$37,I3,$C$2:$C$37)/COUNTIF($A$2:$A$37,I3)</f>
        <v>43</v>
      </c>
      <c r="K3" s="64">
        <f t="shared" ref="K3:K9" si="1">SUMIF($A$2:$A$37,I3,$F$2:$F$37)</f>
        <v>1822602.7187399997</v>
      </c>
      <c r="L3" s="64">
        <f t="shared" ref="L3:L9" si="2">SUMIF($A$2:$A$37,I3,$G$2:$G$37)</f>
        <v>246566.71873999975</v>
      </c>
    </row>
    <row r="4" spans="1:15" x14ac:dyDescent="0.2">
      <c r="A4" s="64" t="s">
        <v>484</v>
      </c>
      <c r="B4" s="64" t="s">
        <v>311</v>
      </c>
      <c r="C4" s="64">
        <v>34</v>
      </c>
      <c r="D4" s="64">
        <v>203456</v>
      </c>
      <c r="E4" s="66">
        <v>40209</v>
      </c>
      <c r="F4" s="64">
        <v>241228.85488</v>
      </c>
      <c r="G4" s="64">
        <v>37772.854879999999</v>
      </c>
      <c r="I4" s="64" t="s">
        <v>484</v>
      </c>
      <c r="J4" s="64">
        <f t="shared" si="0"/>
        <v>49</v>
      </c>
      <c r="K4" s="64">
        <f t="shared" si="1"/>
        <v>1790981.0442049999</v>
      </c>
      <c r="L4" s="64">
        <f t="shared" si="2"/>
        <v>246361.04420499998</v>
      </c>
    </row>
    <row r="5" spans="1:15" x14ac:dyDescent="0.2">
      <c r="A5" s="64" t="s">
        <v>485</v>
      </c>
      <c r="B5" s="65" t="s">
        <v>312</v>
      </c>
      <c r="C5" s="64">
        <v>34</v>
      </c>
      <c r="D5" s="64">
        <v>286110</v>
      </c>
      <c r="E5" s="66">
        <v>40210</v>
      </c>
      <c r="F5" s="64">
        <v>326896.08448000002</v>
      </c>
      <c r="G5" s="64">
        <v>40786.08448000002</v>
      </c>
      <c r="I5" s="64" t="s">
        <v>485</v>
      </c>
      <c r="J5" s="64">
        <f t="shared" si="0"/>
        <v>39.799999999999997</v>
      </c>
      <c r="K5" s="64">
        <f t="shared" si="1"/>
        <v>1759616.81228</v>
      </c>
      <c r="L5" s="64">
        <f t="shared" si="2"/>
        <v>221167.81227999984</v>
      </c>
    </row>
    <row r="6" spans="1:15" x14ac:dyDescent="0.2">
      <c r="A6" s="64" t="s">
        <v>477</v>
      </c>
      <c r="B6" s="65" t="s">
        <v>313</v>
      </c>
      <c r="C6" s="64">
        <v>45</v>
      </c>
      <c r="D6" s="64">
        <v>420750</v>
      </c>
      <c r="E6" s="66">
        <v>40209</v>
      </c>
      <c r="F6" s="64">
        <v>481751.87399999995</v>
      </c>
      <c r="G6" s="64">
        <v>61001.873999999953</v>
      </c>
      <c r="I6" s="64" t="s">
        <v>477</v>
      </c>
      <c r="J6" s="64">
        <f t="shared" si="0"/>
        <v>44.5</v>
      </c>
      <c r="K6" s="64">
        <f t="shared" si="1"/>
        <v>1651792.0132249994</v>
      </c>
      <c r="L6" s="64">
        <f t="shared" si="2"/>
        <v>215819.01322499977</v>
      </c>
    </row>
    <row r="7" spans="1:15" x14ac:dyDescent="0.2">
      <c r="A7" s="64" t="s">
        <v>486</v>
      </c>
      <c r="B7" s="64" t="s">
        <v>314</v>
      </c>
      <c r="C7" s="64">
        <v>25</v>
      </c>
      <c r="D7" s="64">
        <v>135575</v>
      </c>
      <c r="E7" s="66">
        <v>40210</v>
      </c>
      <c r="F7" s="64">
        <v>160093.10999999999</v>
      </c>
      <c r="G7" s="64">
        <v>24518.11</v>
      </c>
      <c r="I7" s="64" t="s">
        <v>486</v>
      </c>
      <c r="J7" s="64">
        <f t="shared" si="0"/>
        <v>45.5</v>
      </c>
      <c r="K7" s="64">
        <f t="shared" si="1"/>
        <v>1701760.9158049999</v>
      </c>
      <c r="L7" s="64">
        <f t="shared" si="2"/>
        <v>242038.91580499982</v>
      </c>
    </row>
    <row r="8" spans="1:15" x14ac:dyDescent="0.2">
      <c r="A8" s="64" t="s">
        <v>487</v>
      </c>
      <c r="B8" s="64" t="s">
        <v>315</v>
      </c>
      <c r="C8" s="64">
        <v>34</v>
      </c>
      <c r="D8" s="64">
        <v>247962</v>
      </c>
      <c r="E8" s="66">
        <v>40209</v>
      </c>
      <c r="F8" s="64">
        <v>287322.25673999998</v>
      </c>
      <c r="G8" s="64">
        <v>39360.256739999983</v>
      </c>
      <c r="I8" s="64" t="s">
        <v>487</v>
      </c>
      <c r="J8" s="64">
        <f t="shared" si="0"/>
        <v>47.25</v>
      </c>
      <c r="K8" s="64">
        <f t="shared" si="1"/>
        <v>1478761.7397799999</v>
      </c>
      <c r="L8" s="64">
        <f t="shared" si="2"/>
        <v>205291.73977999986</v>
      </c>
    </row>
    <row r="9" spans="1:15" x14ac:dyDescent="0.2">
      <c r="A9" s="64" t="s">
        <v>476</v>
      </c>
      <c r="B9" s="64" t="s">
        <v>316</v>
      </c>
      <c r="C9" s="64">
        <v>36</v>
      </c>
      <c r="D9" s="64">
        <v>336600</v>
      </c>
      <c r="E9" s="66">
        <v>40209</v>
      </c>
      <c r="F9" s="64">
        <v>390022.29863999999</v>
      </c>
      <c r="G9" s="64">
        <v>53422.298639999994</v>
      </c>
      <c r="I9" s="64" t="s">
        <v>476</v>
      </c>
      <c r="J9" s="64">
        <f t="shared" si="0"/>
        <v>37.25</v>
      </c>
      <c r="K9" s="64">
        <f t="shared" si="1"/>
        <v>1339958.9262399999</v>
      </c>
      <c r="L9" s="64">
        <f t="shared" si="2"/>
        <v>170834.92624</v>
      </c>
    </row>
    <row r="10" spans="1:15" ht="14.25" customHeight="1" x14ac:dyDescent="0.25">
      <c r="A10" s="64" t="s">
        <v>475</v>
      </c>
      <c r="B10" s="65" t="s">
        <v>309</v>
      </c>
      <c r="C10" s="64">
        <v>54</v>
      </c>
      <c r="D10" s="64">
        <v>282744</v>
      </c>
      <c r="E10" s="66">
        <v>40209</v>
      </c>
      <c r="F10" s="64">
        <v>335419.75745999994</v>
      </c>
      <c r="G10" s="64">
        <v>52675.757459999935</v>
      </c>
      <c r="I10" s="105"/>
      <c r="J10" s="106"/>
      <c r="K10" s="106"/>
      <c r="L10" s="106"/>
    </row>
    <row r="11" spans="1:15" ht="15.75" x14ac:dyDescent="0.25">
      <c r="A11" s="64" t="s">
        <v>483</v>
      </c>
      <c r="B11" s="64" t="s">
        <v>310</v>
      </c>
      <c r="C11" s="64">
        <v>54</v>
      </c>
      <c r="D11" s="64">
        <v>282744</v>
      </c>
      <c r="E11" s="66">
        <v>40209</v>
      </c>
      <c r="F11" s="64">
        <v>335419.75745999994</v>
      </c>
      <c r="G11" s="64">
        <v>52675.757459999935</v>
      </c>
      <c r="I11"/>
      <c r="J11"/>
      <c r="K11"/>
      <c r="L11"/>
    </row>
    <row r="12" spans="1:15" ht="15.75" x14ac:dyDescent="0.25">
      <c r="A12" s="64" t="s">
        <v>484</v>
      </c>
      <c r="B12" s="64" t="s">
        <v>311</v>
      </c>
      <c r="C12" s="64">
        <v>67</v>
      </c>
      <c r="D12" s="64">
        <v>338283</v>
      </c>
      <c r="E12" s="66">
        <v>40210</v>
      </c>
      <c r="F12" s="64">
        <v>382809.61712500005</v>
      </c>
      <c r="G12" s="64">
        <v>44526.617125000048</v>
      </c>
      <c r="I12"/>
      <c r="J12"/>
      <c r="K12"/>
      <c r="L12"/>
    </row>
    <row r="13" spans="1:15" ht="15.75" x14ac:dyDescent="0.25">
      <c r="A13" s="64" t="s">
        <v>485</v>
      </c>
      <c r="B13" s="65" t="s">
        <v>312</v>
      </c>
      <c r="C13" s="64">
        <v>32</v>
      </c>
      <c r="D13" s="64">
        <v>233376</v>
      </c>
      <c r="E13" s="66">
        <v>40210</v>
      </c>
      <c r="F13" s="64">
        <v>263996.51199999999</v>
      </c>
      <c r="G13" s="64">
        <v>30620.511999999988</v>
      </c>
      <c r="I13"/>
      <c r="J13"/>
      <c r="K13"/>
      <c r="L13"/>
    </row>
    <row r="14" spans="1:15" ht="15.75" x14ac:dyDescent="0.25">
      <c r="A14" s="64" t="s">
        <v>477</v>
      </c>
      <c r="B14" s="65" t="s">
        <v>313</v>
      </c>
      <c r="C14" s="64">
        <v>67</v>
      </c>
      <c r="D14" s="64">
        <v>538747</v>
      </c>
      <c r="E14" s="66">
        <v>40210</v>
      </c>
      <c r="F14" s="64">
        <v>624322.2980849999</v>
      </c>
      <c r="G14" s="64">
        <v>85575.2980849999</v>
      </c>
      <c r="I14"/>
      <c r="J14"/>
      <c r="K14"/>
      <c r="L14"/>
    </row>
    <row r="15" spans="1:15" ht="15.75" x14ac:dyDescent="0.25">
      <c r="A15" s="64" t="s">
        <v>486</v>
      </c>
      <c r="B15" s="64" t="s">
        <v>314</v>
      </c>
      <c r="C15" s="64">
        <v>25</v>
      </c>
      <c r="D15" s="64">
        <v>163625</v>
      </c>
      <c r="E15" s="66">
        <v>40210</v>
      </c>
      <c r="F15" s="64">
        <v>189299.47500000003</v>
      </c>
      <c r="G15" s="64">
        <v>25674.475000000035</v>
      </c>
      <c r="I15"/>
      <c r="J15"/>
      <c r="K15"/>
      <c r="L15"/>
    </row>
    <row r="16" spans="1:15" ht="15.75" x14ac:dyDescent="0.25">
      <c r="A16" s="64" t="s">
        <v>487</v>
      </c>
      <c r="B16" s="64" t="s">
        <v>315</v>
      </c>
      <c r="C16" s="64">
        <v>67</v>
      </c>
      <c r="D16" s="64">
        <v>451044</v>
      </c>
      <c r="E16" s="66">
        <v>40211</v>
      </c>
      <c r="F16" s="64">
        <v>524019.61743999994</v>
      </c>
      <c r="G16" s="64">
        <v>72975.617439999944</v>
      </c>
      <c r="I16"/>
      <c r="J16"/>
      <c r="K16"/>
      <c r="L16"/>
    </row>
    <row r="17" spans="1:12" ht="15.75" x14ac:dyDescent="0.25">
      <c r="A17" s="64" t="s">
        <v>476</v>
      </c>
      <c r="B17" s="64" t="s">
        <v>316</v>
      </c>
      <c r="C17" s="64">
        <v>45</v>
      </c>
      <c r="D17" s="64">
        <v>336600</v>
      </c>
      <c r="E17" s="66">
        <v>40211</v>
      </c>
      <c r="F17" s="64">
        <v>380568.94200000004</v>
      </c>
      <c r="G17" s="64">
        <v>43968.942000000039</v>
      </c>
      <c r="I17"/>
      <c r="J17"/>
      <c r="K17"/>
      <c r="L17"/>
    </row>
    <row r="18" spans="1:12" ht="15.75" x14ac:dyDescent="0.25">
      <c r="A18" s="64" t="s">
        <v>475</v>
      </c>
      <c r="B18" s="65" t="s">
        <v>309</v>
      </c>
      <c r="C18" s="64">
        <v>45</v>
      </c>
      <c r="D18" s="64">
        <v>328185</v>
      </c>
      <c r="E18" s="66">
        <v>40211</v>
      </c>
      <c r="F18" s="64">
        <v>368693.20800000004</v>
      </c>
      <c r="G18" s="64">
        <v>40508.208000000042</v>
      </c>
      <c r="I18"/>
      <c r="J18"/>
      <c r="K18"/>
      <c r="L18"/>
    </row>
    <row r="19" spans="1:12" ht="15.75" x14ac:dyDescent="0.25">
      <c r="A19" s="64" t="s">
        <v>483</v>
      </c>
      <c r="B19" s="64" t="s">
        <v>310</v>
      </c>
      <c r="C19" s="64">
        <v>26</v>
      </c>
      <c r="D19" s="64">
        <v>243100</v>
      </c>
      <c r="E19" s="66">
        <v>40211</v>
      </c>
      <c r="F19" s="64">
        <v>276576.19391999999</v>
      </c>
      <c r="G19" s="64">
        <v>33476.193919999991</v>
      </c>
      <c r="I19"/>
      <c r="J19"/>
      <c r="K19"/>
      <c r="L19"/>
    </row>
    <row r="20" spans="1:12" ht="15.75" x14ac:dyDescent="0.25">
      <c r="A20" s="64" t="s">
        <v>484</v>
      </c>
      <c r="B20" s="64" t="s">
        <v>311</v>
      </c>
      <c r="C20" s="64">
        <v>56</v>
      </c>
      <c r="D20" s="64">
        <v>366520</v>
      </c>
      <c r="E20" s="66">
        <v>40210</v>
      </c>
      <c r="F20" s="64">
        <v>424740.90623999998</v>
      </c>
      <c r="G20" s="64">
        <v>58220.906239999982</v>
      </c>
      <c r="I20"/>
      <c r="J20"/>
      <c r="K20"/>
      <c r="L20"/>
    </row>
    <row r="21" spans="1:12" ht="15.75" x14ac:dyDescent="0.25">
      <c r="A21" s="64" t="s">
        <v>485</v>
      </c>
      <c r="B21" s="65" t="s">
        <v>312</v>
      </c>
      <c r="C21" s="64">
        <v>32</v>
      </c>
      <c r="D21" s="64">
        <v>215424</v>
      </c>
      <c r="E21" s="66">
        <v>40210</v>
      </c>
      <c r="F21" s="64">
        <v>246129.62303999998</v>
      </c>
      <c r="G21" s="64">
        <v>30705.623039999977</v>
      </c>
      <c r="I21"/>
      <c r="J21"/>
      <c r="K21"/>
      <c r="L21"/>
    </row>
    <row r="22" spans="1:12" ht="15.75" x14ac:dyDescent="0.25">
      <c r="A22" s="64" t="s">
        <v>477</v>
      </c>
      <c r="B22" s="65" t="s">
        <v>313</v>
      </c>
      <c r="C22" s="64">
        <v>34</v>
      </c>
      <c r="D22" s="64">
        <v>267036</v>
      </c>
      <c r="E22" s="66">
        <v>40210</v>
      </c>
      <c r="F22" s="64">
        <v>309421.39313999994</v>
      </c>
      <c r="G22" s="64">
        <v>42385.393139999942</v>
      </c>
      <c r="I22"/>
      <c r="J22"/>
      <c r="K22"/>
      <c r="L22"/>
    </row>
    <row r="23" spans="1:12" ht="15.75" x14ac:dyDescent="0.25">
      <c r="A23" s="64" t="s">
        <v>486</v>
      </c>
      <c r="B23" s="64" t="s">
        <v>314</v>
      </c>
      <c r="C23" s="64">
        <v>65</v>
      </c>
      <c r="D23" s="64">
        <v>559130</v>
      </c>
      <c r="E23" s="66">
        <v>40210</v>
      </c>
      <c r="F23" s="64">
        <v>647930.39512499992</v>
      </c>
      <c r="G23" s="64">
        <v>88800.395124999923</v>
      </c>
      <c r="I23"/>
      <c r="J23"/>
      <c r="K23"/>
      <c r="L23"/>
    </row>
    <row r="24" spans="1:12" ht="15.75" x14ac:dyDescent="0.25">
      <c r="A24" s="64" t="s">
        <v>487</v>
      </c>
      <c r="B24" s="64" t="s">
        <v>315</v>
      </c>
      <c r="C24" s="64">
        <v>34</v>
      </c>
      <c r="D24" s="64">
        <v>190740</v>
      </c>
      <c r="E24" s="66">
        <v>40211</v>
      </c>
      <c r="F24" s="64">
        <v>217945.39648000002</v>
      </c>
      <c r="G24" s="64">
        <v>27205.396480000025</v>
      </c>
      <c r="I24"/>
      <c r="J24"/>
      <c r="K24"/>
      <c r="L24"/>
    </row>
    <row r="25" spans="1:12" ht="15.75" x14ac:dyDescent="0.25">
      <c r="A25" s="64" t="s">
        <v>476</v>
      </c>
      <c r="B25" s="64" t="s">
        <v>316</v>
      </c>
      <c r="C25" s="64">
        <v>34</v>
      </c>
      <c r="D25" s="64">
        <v>305184</v>
      </c>
      <c r="E25" s="66">
        <v>40211</v>
      </c>
      <c r="F25" s="64">
        <v>348686.22207999998</v>
      </c>
      <c r="G25" s="64">
        <v>43502.222079999978</v>
      </c>
      <c r="I25"/>
      <c r="J25"/>
      <c r="K25"/>
      <c r="L25"/>
    </row>
    <row r="26" spans="1:12" ht="15.75" x14ac:dyDescent="0.25">
      <c r="A26" s="64" t="s">
        <v>475</v>
      </c>
      <c r="B26" s="65" t="s">
        <v>309</v>
      </c>
      <c r="C26" s="64">
        <v>34</v>
      </c>
      <c r="D26" s="64">
        <v>190740</v>
      </c>
      <c r="E26" s="66">
        <v>40211</v>
      </c>
      <c r="F26" s="64">
        <v>217945.39648000002</v>
      </c>
      <c r="G26" s="64">
        <v>27205.396480000025</v>
      </c>
      <c r="I26"/>
      <c r="J26"/>
      <c r="K26"/>
      <c r="L26"/>
    </row>
    <row r="27" spans="1:12" ht="15.75" x14ac:dyDescent="0.25">
      <c r="A27" s="64" t="s">
        <v>483</v>
      </c>
      <c r="B27" s="64" t="s">
        <v>310</v>
      </c>
      <c r="C27" s="64">
        <v>36</v>
      </c>
      <c r="D27" s="64">
        <v>228888</v>
      </c>
      <c r="E27" s="66">
        <v>40211</v>
      </c>
      <c r="F27" s="64">
        <v>265227.17543999996</v>
      </c>
      <c r="G27" s="64">
        <v>36339.175439999963</v>
      </c>
      <c r="I27"/>
      <c r="J27"/>
      <c r="K27"/>
      <c r="L27"/>
    </row>
    <row r="28" spans="1:12" ht="15.75" x14ac:dyDescent="0.25">
      <c r="A28" s="64" t="s">
        <v>484</v>
      </c>
      <c r="B28" s="64" t="s">
        <v>311</v>
      </c>
      <c r="C28" s="64">
        <v>43</v>
      </c>
      <c r="D28" s="64">
        <v>249271</v>
      </c>
      <c r="E28" s="66">
        <v>40211</v>
      </c>
      <c r="F28" s="64">
        <v>294357.39095999999</v>
      </c>
      <c r="G28" s="64">
        <v>45086.39095999999</v>
      </c>
      <c r="I28"/>
      <c r="J28"/>
      <c r="K28"/>
      <c r="L28"/>
    </row>
    <row r="29" spans="1:12" ht="15.75" x14ac:dyDescent="0.25">
      <c r="A29" s="64" t="s">
        <v>485</v>
      </c>
      <c r="B29" s="65" t="s">
        <v>312</v>
      </c>
      <c r="C29" s="64">
        <v>45</v>
      </c>
      <c r="D29" s="64">
        <v>311355</v>
      </c>
      <c r="E29" s="66">
        <v>40211</v>
      </c>
      <c r="F29" s="64">
        <v>360234.02699999994</v>
      </c>
      <c r="G29" s="64">
        <v>48879.026999999944</v>
      </c>
      <c r="I29"/>
      <c r="J29"/>
      <c r="K29"/>
      <c r="L29"/>
    </row>
    <row r="30" spans="1:12" ht="15.75" x14ac:dyDescent="0.25">
      <c r="A30" s="64" t="s">
        <v>477</v>
      </c>
      <c r="B30" s="65" t="s">
        <v>313</v>
      </c>
      <c r="C30" s="64">
        <v>32</v>
      </c>
      <c r="D30" s="64">
        <v>209440</v>
      </c>
      <c r="E30" s="66">
        <v>40213</v>
      </c>
      <c r="F30" s="64">
        <v>236296.44799999997</v>
      </c>
      <c r="G30" s="64">
        <v>26856.447999999975</v>
      </c>
      <c r="I30"/>
      <c r="J30"/>
      <c r="K30"/>
      <c r="L30"/>
    </row>
    <row r="31" spans="1:12" ht="15.75" x14ac:dyDescent="0.25">
      <c r="A31" s="64" t="s">
        <v>486</v>
      </c>
      <c r="B31" s="64" t="s">
        <v>314</v>
      </c>
      <c r="C31" s="64">
        <v>67</v>
      </c>
      <c r="D31" s="64">
        <v>601392</v>
      </c>
      <c r="E31" s="66">
        <v>40213</v>
      </c>
      <c r="F31" s="64">
        <v>704437.93567999988</v>
      </c>
      <c r="G31" s="64">
        <v>103045.93567999988</v>
      </c>
      <c r="I31"/>
      <c r="J31"/>
      <c r="K31"/>
      <c r="L31"/>
    </row>
    <row r="32" spans="1:12" ht="15.75" x14ac:dyDescent="0.25">
      <c r="A32" s="64" t="s">
        <v>487</v>
      </c>
      <c r="B32" s="64" t="s">
        <v>315</v>
      </c>
      <c r="C32" s="64">
        <v>54</v>
      </c>
      <c r="D32" s="64">
        <v>383724</v>
      </c>
      <c r="E32" s="66">
        <v>40213</v>
      </c>
      <c r="F32" s="64">
        <v>449474.46911999991</v>
      </c>
      <c r="G32" s="64">
        <v>65750.469119999907</v>
      </c>
      <c r="I32"/>
      <c r="J32"/>
      <c r="K32"/>
      <c r="L32"/>
    </row>
    <row r="33" spans="1:12" ht="15.75" x14ac:dyDescent="0.25">
      <c r="A33" s="64" t="s">
        <v>476</v>
      </c>
      <c r="B33" s="64" t="s">
        <v>316</v>
      </c>
      <c r="C33" s="64">
        <v>34</v>
      </c>
      <c r="D33" s="64">
        <v>190740</v>
      </c>
      <c r="E33" s="66">
        <v>40214</v>
      </c>
      <c r="F33" s="64">
        <v>220681.46351999999</v>
      </c>
      <c r="G33" s="64">
        <v>29941.46351999999</v>
      </c>
      <c r="I33"/>
      <c r="J33"/>
      <c r="K33"/>
      <c r="L33"/>
    </row>
    <row r="34" spans="1:12" ht="15.75" x14ac:dyDescent="0.25">
      <c r="A34" s="64" t="s">
        <v>475</v>
      </c>
      <c r="B34" s="65" t="s">
        <v>309</v>
      </c>
      <c r="C34" s="64">
        <v>56</v>
      </c>
      <c r="D34" s="64">
        <v>492184</v>
      </c>
      <c r="E34" s="66">
        <v>40214</v>
      </c>
      <c r="F34" s="64">
        <v>555330.94400000002</v>
      </c>
      <c r="G34" s="64">
        <v>63146.944000000018</v>
      </c>
      <c r="I34"/>
      <c r="J34"/>
      <c r="K34"/>
      <c r="L34"/>
    </row>
    <row r="35" spans="1:12" ht="15.75" x14ac:dyDescent="0.25">
      <c r="A35" s="64" t="s">
        <v>483</v>
      </c>
      <c r="B35" s="64" t="s">
        <v>310</v>
      </c>
      <c r="C35" s="64">
        <v>45</v>
      </c>
      <c r="D35" s="64">
        <v>336600</v>
      </c>
      <c r="E35" s="66">
        <v>40213</v>
      </c>
      <c r="F35" s="64">
        <v>384589.67399999994</v>
      </c>
      <c r="G35" s="64">
        <v>47989.673999999941</v>
      </c>
      <c r="I35"/>
      <c r="J35"/>
      <c r="K35"/>
      <c r="L35"/>
    </row>
    <row r="36" spans="1:12" ht="15.75" x14ac:dyDescent="0.25">
      <c r="A36" s="64" t="s">
        <v>484</v>
      </c>
      <c r="B36" s="64" t="s">
        <v>311</v>
      </c>
      <c r="C36" s="64">
        <v>45</v>
      </c>
      <c r="D36" s="64">
        <v>387090</v>
      </c>
      <c r="E36" s="66">
        <v>40214</v>
      </c>
      <c r="F36" s="64">
        <v>447844.27499999997</v>
      </c>
      <c r="G36" s="64">
        <v>60754.274999999965</v>
      </c>
      <c r="I36"/>
      <c r="J36"/>
      <c r="K36"/>
      <c r="L36"/>
    </row>
    <row r="37" spans="1:12" ht="15.75" x14ac:dyDescent="0.25">
      <c r="A37" s="64" t="s">
        <v>485</v>
      </c>
      <c r="B37" s="65" t="s">
        <v>312</v>
      </c>
      <c r="C37" s="64">
        <v>56</v>
      </c>
      <c r="D37" s="64">
        <v>492184</v>
      </c>
      <c r="E37" s="66">
        <v>40214</v>
      </c>
      <c r="F37" s="64">
        <v>562360.56575999991</v>
      </c>
      <c r="G37" s="64">
        <v>70176.56575999991</v>
      </c>
      <c r="I37"/>
      <c r="J37"/>
      <c r="K37"/>
      <c r="L37"/>
    </row>
    <row r="38" spans="1:12" ht="15.75" x14ac:dyDescent="0.25">
      <c r="C38" s="57"/>
      <c r="F38" s="57"/>
      <c r="G38" s="57"/>
      <c r="I38"/>
      <c r="J38"/>
      <c r="K38"/>
      <c r="L38"/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CD933-BB1F-47C8-A432-56760581B737}">
  <sheetPr>
    <tabColor rgb="FFCC6600"/>
  </sheetPr>
  <dimension ref="A1:K112"/>
  <sheetViews>
    <sheetView workbookViewId="0">
      <selection activeCell="F114" sqref="F114"/>
    </sheetView>
  </sheetViews>
  <sheetFormatPr defaultColWidth="9" defaultRowHeight="14.25" outlineLevelRow="1" x14ac:dyDescent="0.2"/>
  <cols>
    <col min="1" max="1" width="2.5" style="1" customWidth="1"/>
    <col min="2" max="2" width="15.5" style="1" customWidth="1"/>
    <col min="3" max="3" width="16.25" style="1" customWidth="1"/>
    <col min="4" max="4" width="15.25" style="1" customWidth="1"/>
    <col min="5" max="5" width="16.625" style="1" customWidth="1"/>
    <col min="6" max="6" width="16.75" style="1" customWidth="1"/>
    <col min="7" max="10" width="9" style="1"/>
    <col min="11" max="11" width="10" style="1" customWidth="1"/>
    <col min="12" max="16384" width="9" style="1"/>
  </cols>
  <sheetData>
    <row r="1" spans="1:11" ht="15" x14ac:dyDescent="0.25">
      <c r="C1" s="57" t="s">
        <v>489</v>
      </c>
      <c r="D1" s="57" t="s">
        <v>490</v>
      </c>
      <c r="E1" s="57" t="s">
        <v>508</v>
      </c>
      <c r="F1" s="57" t="s">
        <v>524</v>
      </c>
      <c r="K1" s="67"/>
    </row>
    <row r="2" spans="1:11" ht="15" hidden="1" outlineLevel="1" x14ac:dyDescent="0.25">
      <c r="B2" s="1" t="s">
        <v>571</v>
      </c>
      <c r="C2" s="109">
        <f>'1 кв'!$C$3</f>
        <v>4100</v>
      </c>
      <c r="D2" s="109">
        <f>'1 кв'!$D$3</f>
        <v>9200</v>
      </c>
      <c r="K2" s="67"/>
    </row>
    <row r="3" spans="1:11" ht="15" hidden="1" outlineLevel="1" collapsed="1" x14ac:dyDescent="0.25">
      <c r="B3" s="1" t="s">
        <v>571</v>
      </c>
      <c r="C3" s="109">
        <f>'2 кв'!$C$3</f>
        <v>9700</v>
      </c>
      <c r="D3" s="109">
        <f>'2 кв'!$D$3</f>
        <v>4300</v>
      </c>
      <c r="E3" s="109">
        <f>'2 кв'!$E$3</f>
        <v>8200</v>
      </c>
      <c r="K3" s="67"/>
    </row>
    <row r="4" spans="1:11" ht="15" hidden="1" outlineLevel="1" collapsed="1" x14ac:dyDescent="0.25">
      <c r="B4" s="1" t="s">
        <v>571</v>
      </c>
      <c r="D4" s="109">
        <f>'3 кв'!$C$3</f>
        <v>7000</v>
      </c>
      <c r="K4" s="67"/>
    </row>
    <row r="5" spans="1:11" ht="15" collapsed="1" x14ac:dyDescent="0.25">
      <c r="A5" s="57" t="s">
        <v>491</v>
      </c>
      <c r="C5" s="109">
        <f>SUM(C2:C4)</f>
        <v>13800</v>
      </c>
      <c r="D5" s="109">
        <f>SUM(D2:D4)</f>
        <v>20500</v>
      </c>
      <c r="E5" s="109">
        <f>SUM(E2:E4)</f>
        <v>8200</v>
      </c>
    </row>
    <row r="6" spans="1:11" ht="15" hidden="1" outlineLevel="1" x14ac:dyDescent="0.25">
      <c r="A6" s="57"/>
      <c r="B6" s="1" t="s">
        <v>571</v>
      </c>
      <c r="C6" s="109">
        <f>'1 кв'!$C$4</f>
        <v>9000</v>
      </c>
    </row>
    <row r="7" spans="1:11" ht="15" hidden="1" outlineLevel="1" collapsed="1" x14ac:dyDescent="0.25">
      <c r="A7" s="57"/>
      <c r="B7" s="1" t="s">
        <v>571</v>
      </c>
      <c r="C7" s="109">
        <f>'2 кв'!$C$4</f>
        <v>8300</v>
      </c>
      <c r="E7" s="109">
        <f>'2 кв'!$E$4</f>
        <v>6900</v>
      </c>
    </row>
    <row r="8" spans="1:11" ht="15" hidden="1" outlineLevel="1" collapsed="1" x14ac:dyDescent="0.25">
      <c r="A8" s="57"/>
      <c r="B8" s="1" t="s">
        <v>571</v>
      </c>
      <c r="D8" s="109">
        <f>'3 кв'!$C$4</f>
        <v>4300</v>
      </c>
    </row>
    <row r="9" spans="1:11" ht="15" hidden="1" outlineLevel="1" collapsed="1" x14ac:dyDescent="0.25">
      <c r="A9" s="57"/>
      <c r="B9" s="1" t="s">
        <v>571</v>
      </c>
      <c r="C9" s="109">
        <f>'4 кв'!$C$3</f>
        <v>4200</v>
      </c>
      <c r="D9" s="109">
        <f>'4 кв'!$D$3</f>
        <v>2500</v>
      </c>
      <c r="F9" s="109">
        <f>'4 кв'!$E$3</f>
        <v>1500</v>
      </c>
    </row>
    <row r="10" spans="1:11" ht="15" collapsed="1" x14ac:dyDescent="0.25">
      <c r="A10" s="57" t="s">
        <v>492</v>
      </c>
      <c r="C10" s="109">
        <f>SUM(C6:C9)</f>
        <v>21500</v>
      </c>
      <c r="D10" s="109">
        <f>SUM(D6:D9)</f>
        <v>6800</v>
      </c>
      <c r="E10" s="109">
        <f>SUM(E6:E9)</f>
        <v>6900</v>
      </c>
      <c r="F10" s="109">
        <f>SUM(F6:F9)</f>
        <v>1500</v>
      </c>
    </row>
    <row r="11" spans="1:11" ht="15" hidden="1" outlineLevel="1" x14ac:dyDescent="0.25">
      <c r="A11" s="57"/>
      <c r="B11" s="1" t="s">
        <v>571</v>
      </c>
      <c r="C11" s="109">
        <f>'2 кв'!$C$5</f>
        <v>8400</v>
      </c>
      <c r="D11" s="109">
        <f>'2 кв'!$D$5</f>
        <v>9900</v>
      </c>
      <c r="E11" s="109">
        <f>'2 кв'!$E$5</f>
        <v>8100</v>
      </c>
    </row>
    <row r="12" spans="1:11" ht="15" hidden="1" outlineLevel="1" collapsed="1" x14ac:dyDescent="0.25">
      <c r="A12" s="57"/>
      <c r="B12" s="1" t="s">
        <v>571</v>
      </c>
      <c r="D12" s="109">
        <f>'3 кв'!$C$5</f>
        <v>2300</v>
      </c>
    </row>
    <row r="13" spans="1:11" ht="15" collapsed="1" x14ac:dyDescent="0.25">
      <c r="A13" s="57" t="s">
        <v>509</v>
      </c>
      <c r="C13" s="109">
        <f>SUM(C11:C12)</f>
        <v>8400</v>
      </c>
      <c r="D13" s="109">
        <f>SUM(D11:D12)</f>
        <v>12200</v>
      </c>
      <c r="E13" s="109">
        <f>SUM(E11:E12)</f>
        <v>8100</v>
      </c>
    </row>
    <row r="14" spans="1:11" ht="15" hidden="1" outlineLevel="1" x14ac:dyDescent="0.25">
      <c r="A14" s="57"/>
      <c r="B14" s="1" t="s">
        <v>571</v>
      </c>
      <c r="C14" s="109">
        <f>'2 кв'!$C$6</f>
        <v>4900</v>
      </c>
      <c r="D14" s="109">
        <f>'2 кв'!$D$6</f>
        <v>3500</v>
      </c>
      <c r="E14" s="109">
        <f>'2 кв'!$E$6</f>
        <v>3600</v>
      </c>
    </row>
    <row r="15" spans="1:11" ht="15" hidden="1" outlineLevel="1" collapsed="1" x14ac:dyDescent="0.25">
      <c r="A15" s="57"/>
      <c r="B15" s="1" t="s">
        <v>571</v>
      </c>
      <c r="C15" s="109">
        <f>'4 кв'!$C$4</f>
        <v>5000</v>
      </c>
      <c r="D15" s="109">
        <f>'4 кв'!$D$4</f>
        <v>7500</v>
      </c>
      <c r="F15" s="109">
        <f>'4 кв'!$E$4</f>
        <v>7800</v>
      </c>
    </row>
    <row r="16" spans="1:11" ht="15" collapsed="1" x14ac:dyDescent="0.25">
      <c r="A16" s="57" t="s">
        <v>510</v>
      </c>
      <c r="C16" s="109">
        <f>SUM(C14:C15)</f>
        <v>9900</v>
      </c>
      <c r="D16" s="109">
        <f>SUM(D14:D15)</f>
        <v>11000</v>
      </c>
      <c r="E16" s="109">
        <f>SUM(E14:E15)</f>
        <v>3600</v>
      </c>
      <c r="F16" s="109">
        <f>SUM(F14:F15)</f>
        <v>7800</v>
      </c>
    </row>
    <row r="17" spans="1:6" ht="15" hidden="1" outlineLevel="1" x14ac:dyDescent="0.25">
      <c r="A17" s="57"/>
      <c r="B17" s="1" t="s">
        <v>571</v>
      </c>
      <c r="C17" s="109">
        <f>'2 кв'!$C$7</f>
        <v>9600</v>
      </c>
      <c r="D17" s="109">
        <f>'2 кв'!$D$7</f>
        <v>6800</v>
      </c>
      <c r="E17" s="109">
        <f>'2 кв'!$E$7</f>
        <v>7400</v>
      </c>
    </row>
    <row r="18" spans="1:6" ht="15" hidden="1" outlineLevel="1" collapsed="1" x14ac:dyDescent="0.25">
      <c r="A18" s="57"/>
      <c r="B18" s="1" t="s">
        <v>571</v>
      </c>
      <c r="D18" s="109">
        <f>'3 кв'!$C$7</f>
        <v>5300</v>
      </c>
    </row>
    <row r="19" spans="1:6" ht="15" hidden="1" outlineLevel="1" collapsed="1" x14ac:dyDescent="0.25">
      <c r="A19" s="57"/>
      <c r="B19" s="1" t="s">
        <v>571</v>
      </c>
      <c r="C19" s="109">
        <f>'4 кв'!$C$5</f>
        <v>2200</v>
      </c>
      <c r="D19" s="109">
        <f>'4 кв'!$D$5</f>
        <v>4900</v>
      </c>
      <c r="F19" s="109">
        <f>'4 кв'!$E$5</f>
        <v>3700</v>
      </c>
    </row>
    <row r="20" spans="1:6" ht="15" collapsed="1" x14ac:dyDescent="0.25">
      <c r="A20" s="57" t="s">
        <v>493</v>
      </c>
      <c r="C20" s="109">
        <f>SUM(C17:C19)</f>
        <v>11800</v>
      </c>
      <c r="D20" s="109">
        <f>SUM(D17:D19)</f>
        <v>17000</v>
      </c>
      <c r="E20" s="109">
        <f>SUM(E17:E19)</f>
        <v>7400</v>
      </c>
      <c r="F20" s="109">
        <f>SUM(F17:F19)</f>
        <v>3700</v>
      </c>
    </row>
    <row r="21" spans="1:6" ht="15" hidden="1" outlineLevel="1" x14ac:dyDescent="0.25">
      <c r="A21" s="57"/>
      <c r="B21" s="1" t="s">
        <v>571</v>
      </c>
      <c r="C21" s="109">
        <f>'1 кв'!$C$6</f>
        <v>500</v>
      </c>
      <c r="D21" s="109">
        <f>'1 кв'!$D$6</f>
        <v>3400</v>
      </c>
    </row>
    <row r="22" spans="1:6" ht="15" hidden="1" outlineLevel="1" collapsed="1" x14ac:dyDescent="0.25">
      <c r="A22" s="57"/>
      <c r="B22" s="1" t="s">
        <v>571</v>
      </c>
      <c r="D22" s="109">
        <f>'3 кв'!$C$8</f>
        <v>8600</v>
      </c>
    </row>
    <row r="23" spans="1:6" ht="15" hidden="1" outlineLevel="1" collapsed="1" x14ac:dyDescent="0.25">
      <c r="A23" s="57"/>
      <c r="B23" s="1" t="s">
        <v>571</v>
      </c>
      <c r="C23" s="109">
        <f>'4 кв'!$C$6</f>
        <v>3500</v>
      </c>
      <c r="D23" s="109">
        <f>'4 кв'!$D$6</f>
        <v>5400</v>
      </c>
      <c r="F23" s="109">
        <f>'4 кв'!$E$6</f>
        <v>8000</v>
      </c>
    </row>
    <row r="24" spans="1:6" ht="15" collapsed="1" x14ac:dyDescent="0.25">
      <c r="A24" s="57" t="s">
        <v>494</v>
      </c>
      <c r="C24" s="109">
        <f>SUM(C21:C23)</f>
        <v>4000</v>
      </c>
      <c r="D24" s="109">
        <f>SUM(D21:D23)</f>
        <v>17400</v>
      </c>
      <c r="F24" s="109">
        <f>SUM(F21:F23)</f>
        <v>8000</v>
      </c>
    </row>
    <row r="25" spans="1:6" ht="15" hidden="1" outlineLevel="1" x14ac:dyDescent="0.25">
      <c r="A25" s="57"/>
      <c r="B25" s="1" t="s">
        <v>571</v>
      </c>
      <c r="C25" s="109">
        <f>'1 кв'!$C$7</f>
        <v>5000</v>
      </c>
      <c r="D25" s="109">
        <f>'1 кв'!$D$7</f>
        <v>5400</v>
      </c>
    </row>
    <row r="26" spans="1:6" ht="15" hidden="1" outlineLevel="1" collapsed="1" x14ac:dyDescent="0.25">
      <c r="A26" s="57"/>
      <c r="C26" s="109">
        <f>'1 кв'!$C$8</f>
        <v>6200</v>
      </c>
      <c r="D26" s="109">
        <f>'1 кв'!$D$8</f>
        <v>1000</v>
      </c>
    </row>
    <row r="27" spans="1:6" ht="15" hidden="1" outlineLevel="1" collapsed="1" x14ac:dyDescent="0.25">
      <c r="A27" s="57"/>
      <c r="B27" s="1" t="s">
        <v>571</v>
      </c>
      <c r="C27" s="109">
        <f>'2 кв'!$C$8</f>
        <v>9000</v>
      </c>
      <c r="D27" s="109">
        <f>'2 кв'!$D$8</f>
        <v>2400</v>
      </c>
      <c r="E27" s="109">
        <f>'2 кв'!$E$8</f>
        <v>9500</v>
      </c>
    </row>
    <row r="28" spans="1:6" ht="15" hidden="1" outlineLevel="1" collapsed="1" x14ac:dyDescent="0.25">
      <c r="A28" s="57"/>
      <c r="C28" s="109">
        <f>'2 кв'!$C$9</f>
        <v>8300</v>
      </c>
      <c r="D28" s="109">
        <f>'2 кв'!$D$9</f>
        <v>9400</v>
      </c>
      <c r="E28" s="109">
        <f>'2 кв'!$E$9</f>
        <v>2500</v>
      </c>
    </row>
    <row r="29" spans="1:6" ht="15" hidden="1" outlineLevel="1" collapsed="1" x14ac:dyDescent="0.25">
      <c r="A29" s="57"/>
      <c r="C29" s="109">
        <f>'2 кв'!$C$10</f>
        <v>1700</v>
      </c>
      <c r="D29" s="109">
        <f>'2 кв'!$D$10</f>
        <v>5400</v>
      </c>
      <c r="E29" s="109">
        <f>'2 кв'!$E$10</f>
        <v>6800</v>
      </c>
    </row>
    <row r="30" spans="1:6" ht="15" collapsed="1" x14ac:dyDescent="0.25">
      <c r="A30" s="57" t="s">
        <v>495</v>
      </c>
      <c r="C30" s="109">
        <f>SUM(C25:C29)</f>
        <v>30200</v>
      </c>
      <c r="D30" s="109">
        <f>SUM(D25:D29)</f>
        <v>23600</v>
      </c>
      <c r="E30" s="109">
        <f>SUM(E25:E29)</f>
        <v>18800</v>
      </c>
    </row>
    <row r="31" spans="1:6" ht="15" hidden="1" outlineLevel="1" x14ac:dyDescent="0.25">
      <c r="A31" s="57"/>
      <c r="B31" s="1" t="s">
        <v>571</v>
      </c>
      <c r="C31" s="109">
        <f>'1 кв'!$C$9</f>
        <v>1800</v>
      </c>
      <c r="D31" s="109">
        <f>'1 кв'!$D$10</f>
        <v>3400</v>
      </c>
    </row>
    <row r="32" spans="1:6" ht="15" hidden="1" outlineLevel="1" collapsed="1" x14ac:dyDescent="0.25">
      <c r="A32" s="57"/>
      <c r="C32" s="109">
        <f>'1 кв'!$C$10</f>
        <v>2500</v>
      </c>
    </row>
    <row r="33" spans="1:11" ht="15" hidden="1" outlineLevel="1" collapsed="1" x14ac:dyDescent="0.25">
      <c r="A33" s="57"/>
      <c r="B33" s="1" t="s">
        <v>571</v>
      </c>
      <c r="D33" s="109">
        <f>'3 кв'!$C$9</f>
        <v>9800</v>
      </c>
    </row>
    <row r="34" spans="1:11" ht="15" hidden="1" outlineLevel="1" collapsed="1" x14ac:dyDescent="0.25">
      <c r="A34" s="57"/>
      <c r="B34" s="1" t="s">
        <v>571</v>
      </c>
      <c r="D34" s="109">
        <f>'4 кв'!$D$7</f>
        <v>6300</v>
      </c>
      <c r="F34" s="109">
        <f>'4 кв'!$E$7</f>
        <v>3100</v>
      </c>
    </row>
    <row r="35" spans="1:11" ht="15" collapsed="1" x14ac:dyDescent="0.25">
      <c r="A35" s="57" t="s">
        <v>496</v>
      </c>
      <c r="C35" s="109">
        <f>SUM(C31:C34)</f>
        <v>4300</v>
      </c>
      <c r="D35" s="109">
        <f>SUM(D31:D34)</f>
        <v>19500</v>
      </c>
      <c r="F35" s="109">
        <f>SUM(F31:F34)</f>
        <v>3100</v>
      </c>
    </row>
    <row r="36" spans="1:11" ht="15" hidden="1" outlineLevel="1" x14ac:dyDescent="0.25">
      <c r="A36" s="57"/>
      <c r="B36" s="1" t="s">
        <v>571</v>
      </c>
      <c r="C36" s="109">
        <f>'1 кв'!$C$11</f>
        <v>400</v>
      </c>
      <c r="D36" s="109">
        <f>'1 кв'!$D$11</f>
        <v>7000</v>
      </c>
    </row>
    <row r="37" spans="1:11" ht="15" hidden="1" outlineLevel="1" collapsed="1" x14ac:dyDescent="0.25">
      <c r="A37" s="57"/>
      <c r="B37" s="1" t="s">
        <v>571</v>
      </c>
      <c r="C37" s="109">
        <f>'4 кв'!$C$8</f>
        <v>8800</v>
      </c>
      <c r="D37" s="109">
        <f>'4 кв'!$D$8</f>
        <v>7800</v>
      </c>
    </row>
    <row r="38" spans="1:11" ht="15" collapsed="1" x14ac:dyDescent="0.25">
      <c r="A38" s="57" t="s">
        <v>497</v>
      </c>
      <c r="C38" s="109">
        <f>SUM(C36:C37)</f>
        <v>9200</v>
      </c>
      <c r="D38" s="109">
        <f>SUM(D36:D37)</f>
        <v>14800</v>
      </c>
    </row>
    <row r="39" spans="1:11" ht="15" hidden="1" outlineLevel="1" x14ac:dyDescent="0.25">
      <c r="A39" s="57"/>
      <c r="B39" s="1" t="s">
        <v>571</v>
      </c>
      <c r="C39" s="109">
        <f>'1 кв'!$C$12</f>
        <v>3900</v>
      </c>
      <c r="D39" s="109">
        <f>'1 кв'!$D$12</f>
        <v>4900</v>
      </c>
    </row>
    <row r="40" spans="1:11" ht="15" hidden="1" outlineLevel="1" collapsed="1" x14ac:dyDescent="0.25">
      <c r="A40" s="57"/>
      <c r="B40" s="1" t="s">
        <v>571</v>
      </c>
      <c r="C40" s="109">
        <f>'4 кв'!$C$9</f>
        <v>1500</v>
      </c>
      <c r="D40" s="109">
        <f>'4 кв'!$D$9</f>
        <v>9000</v>
      </c>
      <c r="F40" s="109">
        <f>'4 кв'!$E$9</f>
        <v>3100</v>
      </c>
    </row>
    <row r="41" spans="1:11" ht="15" collapsed="1" x14ac:dyDescent="0.25">
      <c r="A41" s="57" t="s">
        <v>498</v>
      </c>
      <c r="C41" s="109">
        <f>SUM(C39:C40)</f>
        <v>5400</v>
      </c>
      <c r="D41" s="109">
        <f>SUM(D39:D40)</f>
        <v>13900</v>
      </c>
      <c r="F41" s="109">
        <f>SUM(F39:F40)</f>
        <v>3100</v>
      </c>
    </row>
    <row r="42" spans="1:11" ht="15" hidden="1" outlineLevel="1" x14ac:dyDescent="0.25">
      <c r="A42" s="57"/>
      <c r="B42" s="1" t="s">
        <v>571</v>
      </c>
      <c r="C42" s="109">
        <f>'1 кв'!$C$13</f>
        <v>1600</v>
      </c>
      <c r="D42" s="109">
        <f>'1 кв'!$D$13</f>
        <v>8900</v>
      </c>
    </row>
    <row r="43" spans="1:11" ht="15" hidden="1" outlineLevel="1" collapsed="1" x14ac:dyDescent="0.25">
      <c r="A43" s="57"/>
      <c r="B43" s="1" t="s">
        <v>571</v>
      </c>
      <c r="D43" s="109">
        <f>'3 кв'!$C$12</f>
        <v>700</v>
      </c>
    </row>
    <row r="44" spans="1:11" ht="15" hidden="1" outlineLevel="1" collapsed="1" x14ac:dyDescent="0.25">
      <c r="A44" s="57"/>
      <c r="B44" s="1" t="s">
        <v>571</v>
      </c>
      <c r="C44" s="109">
        <f>'4 кв'!$C$10</f>
        <v>7700</v>
      </c>
      <c r="D44" s="109">
        <f>'4 кв'!$D$10</f>
        <v>2700</v>
      </c>
      <c r="F44" s="109">
        <f>'4 кв'!$E$10</f>
        <v>3400</v>
      </c>
    </row>
    <row r="45" spans="1:11" ht="15" collapsed="1" x14ac:dyDescent="0.25">
      <c r="A45" s="57" t="s">
        <v>499</v>
      </c>
      <c r="C45" s="109">
        <f>SUM(C42:C44)</f>
        <v>9300</v>
      </c>
      <c r="D45" s="109">
        <f>SUM(D42:D44)</f>
        <v>12300</v>
      </c>
      <c r="F45" s="109">
        <f>SUM(F42:F44)</f>
        <v>3400</v>
      </c>
      <c r="K45" s="16"/>
    </row>
    <row r="46" spans="1:11" ht="15" hidden="1" outlineLevel="1" x14ac:dyDescent="0.25">
      <c r="A46" s="57"/>
      <c r="B46" s="1" t="s">
        <v>571</v>
      </c>
      <c r="C46" s="109">
        <f>'1 кв'!$C$14</f>
        <v>2400</v>
      </c>
      <c r="D46" s="109">
        <f>'1 кв'!$D$14</f>
        <v>3700</v>
      </c>
      <c r="K46" s="16"/>
    </row>
    <row r="47" spans="1:11" ht="15" hidden="1" outlineLevel="1" collapsed="1" x14ac:dyDescent="0.25">
      <c r="A47" s="57"/>
      <c r="B47" s="1" t="s">
        <v>571</v>
      </c>
      <c r="C47" s="109">
        <f>'2 кв'!$C$11</f>
        <v>1600</v>
      </c>
      <c r="D47" s="109">
        <f>'2 кв'!$D$11</f>
        <v>4500</v>
      </c>
      <c r="E47" s="109">
        <f>'2 кв'!$E$11</f>
        <v>2900</v>
      </c>
      <c r="K47" s="16"/>
    </row>
    <row r="48" spans="1:11" ht="15" hidden="1" outlineLevel="1" collapsed="1" x14ac:dyDescent="0.25">
      <c r="A48" s="57"/>
      <c r="D48" s="109">
        <f>'2 кв'!$D$12</f>
        <v>1100</v>
      </c>
      <c r="E48" s="109">
        <f>'2 кв'!$E$12</f>
        <v>8900</v>
      </c>
      <c r="K48" s="16"/>
    </row>
    <row r="49" spans="1:11" ht="15" hidden="1" outlineLevel="1" collapsed="1" x14ac:dyDescent="0.25">
      <c r="A49" s="57"/>
      <c r="B49" s="1" t="s">
        <v>571</v>
      </c>
      <c r="D49" s="109">
        <f>'3 кв'!$C$13</f>
        <v>9600</v>
      </c>
      <c r="K49" s="16"/>
    </row>
    <row r="50" spans="1:11" ht="15" collapsed="1" x14ac:dyDescent="0.25">
      <c r="A50" s="57" t="s">
        <v>500</v>
      </c>
      <c r="C50" s="109">
        <f>SUM(C46:C49)</f>
        <v>4000</v>
      </c>
      <c r="D50" s="109">
        <f>SUM(D46:D49)</f>
        <v>18900</v>
      </c>
      <c r="E50" s="109">
        <f>SUM(E46:E49)</f>
        <v>11800</v>
      </c>
    </row>
    <row r="51" spans="1:11" ht="15" hidden="1" outlineLevel="1" x14ac:dyDescent="0.25">
      <c r="A51" s="57"/>
      <c r="B51" s="1" t="s">
        <v>571</v>
      </c>
      <c r="D51" s="109">
        <f>'1 кв'!$D$15</f>
        <v>4500</v>
      </c>
    </row>
    <row r="52" spans="1:11" ht="15" hidden="1" outlineLevel="1" collapsed="1" x14ac:dyDescent="0.25">
      <c r="A52" s="57"/>
      <c r="B52" s="1" t="s">
        <v>571</v>
      </c>
      <c r="C52" s="109">
        <f>'2 кв'!$C$13</f>
        <v>6300</v>
      </c>
      <c r="D52" s="109">
        <f>'2 кв'!$D$13</f>
        <v>3400</v>
      </c>
      <c r="E52" s="109">
        <f>'2 кв'!$E$13</f>
        <v>5400</v>
      </c>
    </row>
    <row r="53" spans="1:11" ht="15" collapsed="1" x14ac:dyDescent="0.25">
      <c r="A53" s="57" t="s">
        <v>501</v>
      </c>
      <c r="C53" s="109">
        <f>SUM(C51:C52)</f>
        <v>6300</v>
      </c>
      <c r="D53" s="109">
        <f>SUM(D51:D52)</f>
        <v>7900</v>
      </c>
      <c r="E53" s="109">
        <f>SUM(E51:E52)</f>
        <v>5400</v>
      </c>
    </row>
    <row r="54" spans="1:11" ht="15" hidden="1" outlineLevel="1" x14ac:dyDescent="0.25">
      <c r="A54" s="57"/>
      <c r="B54" s="1" t="s">
        <v>571</v>
      </c>
      <c r="C54" s="109">
        <f>'1 кв'!$C$16</f>
        <v>4200</v>
      </c>
      <c r="D54" s="109">
        <f>'1 кв'!$D$16</f>
        <v>8100</v>
      </c>
    </row>
    <row r="55" spans="1:11" ht="15" hidden="1" outlineLevel="1" collapsed="1" x14ac:dyDescent="0.25">
      <c r="A55" s="57"/>
      <c r="B55" s="1" t="s">
        <v>571</v>
      </c>
      <c r="D55" s="109">
        <f>'3 кв'!$C$14</f>
        <v>5300</v>
      </c>
    </row>
    <row r="56" spans="1:11" ht="15" hidden="1" outlineLevel="1" collapsed="1" x14ac:dyDescent="0.25">
      <c r="A56" s="57"/>
      <c r="B56" s="1" t="s">
        <v>571</v>
      </c>
      <c r="C56" s="109">
        <f>'4 кв'!$C$11</f>
        <v>8700</v>
      </c>
      <c r="D56" s="109">
        <f>'4 кв'!$D$11</f>
        <v>7200</v>
      </c>
      <c r="F56" s="109">
        <f>'4 кв'!$E$11</f>
        <v>8100</v>
      </c>
    </row>
    <row r="57" spans="1:11" ht="15" collapsed="1" x14ac:dyDescent="0.25">
      <c r="A57" s="57" t="s">
        <v>502</v>
      </c>
      <c r="C57" s="109">
        <f>SUM(C54:C56)</f>
        <v>12900</v>
      </c>
      <c r="D57" s="109">
        <f>SUM(D54:D56)</f>
        <v>20600</v>
      </c>
      <c r="F57" s="109">
        <f>SUM(F54:F56)</f>
        <v>8100</v>
      </c>
    </row>
    <row r="58" spans="1:11" ht="15" hidden="1" outlineLevel="1" x14ac:dyDescent="0.25">
      <c r="A58" s="57"/>
      <c r="B58" s="1" t="s">
        <v>571</v>
      </c>
      <c r="C58" s="109">
        <f>'1 кв'!$C$17</f>
        <v>3200</v>
      </c>
      <c r="D58" s="109">
        <f>'1 кв'!$D$17</f>
        <v>3400</v>
      </c>
    </row>
    <row r="59" spans="1:11" ht="15" hidden="1" outlineLevel="1" collapsed="1" x14ac:dyDescent="0.25">
      <c r="A59" s="57"/>
      <c r="B59" s="1" t="s">
        <v>571</v>
      </c>
      <c r="C59" s="109">
        <f>'2 кв'!$C$14</f>
        <v>8800</v>
      </c>
      <c r="D59" s="109">
        <f>'2 кв'!$D$14</f>
        <v>4600</v>
      </c>
      <c r="E59" s="109">
        <f>'2 кв'!$E$14</f>
        <v>1100</v>
      </c>
    </row>
    <row r="60" spans="1:11" ht="15" collapsed="1" x14ac:dyDescent="0.25">
      <c r="A60" s="57" t="s">
        <v>503</v>
      </c>
      <c r="C60" s="109">
        <f>SUM(C58:C59)</f>
        <v>12000</v>
      </c>
      <c r="D60" s="109">
        <f>SUM(D58:D59)</f>
        <v>8000</v>
      </c>
      <c r="E60" s="109">
        <f>SUM(E58:E59)</f>
        <v>1100</v>
      </c>
    </row>
    <row r="61" spans="1:11" ht="15" hidden="1" outlineLevel="1" x14ac:dyDescent="0.25">
      <c r="A61" s="57"/>
      <c r="B61" s="1" t="s">
        <v>571</v>
      </c>
      <c r="D61" s="109">
        <f>'3 кв'!$C$15</f>
        <v>6400</v>
      </c>
    </row>
    <row r="62" spans="1:11" ht="15" hidden="1" outlineLevel="1" collapsed="1" x14ac:dyDescent="0.25">
      <c r="A62" s="57"/>
      <c r="B62" s="1" t="s">
        <v>571</v>
      </c>
      <c r="C62" s="109">
        <f>'4 кв'!$C$12</f>
        <v>4800</v>
      </c>
      <c r="D62" s="109">
        <f>'4 кв'!$D$12</f>
        <v>3300</v>
      </c>
      <c r="F62" s="109">
        <f>'4 кв'!$E$12</f>
        <v>8700</v>
      </c>
    </row>
    <row r="63" spans="1:11" ht="15" collapsed="1" x14ac:dyDescent="0.25">
      <c r="A63" s="57" t="s">
        <v>511</v>
      </c>
      <c r="C63" s="109">
        <f>SUM(C61:C62)</f>
        <v>4800</v>
      </c>
      <c r="D63" s="109">
        <f>SUM(D61:D62)</f>
        <v>9700</v>
      </c>
      <c r="F63" s="109">
        <f>SUM(F61:F62)</f>
        <v>8700</v>
      </c>
    </row>
    <row r="64" spans="1:11" ht="15" hidden="1" outlineLevel="1" x14ac:dyDescent="0.25">
      <c r="A64" s="57"/>
      <c r="B64" s="1" t="s">
        <v>571</v>
      </c>
      <c r="D64" s="109">
        <f>'3 кв'!$C$16</f>
        <v>2300</v>
      </c>
    </row>
    <row r="65" spans="1:6" ht="15" hidden="1" outlineLevel="1" collapsed="1" x14ac:dyDescent="0.25">
      <c r="A65" s="57"/>
      <c r="B65" s="1" t="s">
        <v>571</v>
      </c>
      <c r="C65" s="109">
        <f>'4 кв'!$C$13</f>
        <v>3900</v>
      </c>
      <c r="D65" s="109">
        <f>'4 кв'!$D$13</f>
        <v>800</v>
      </c>
      <c r="F65" s="109">
        <f>'4 кв'!$E$13</f>
        <v>2200</v>
      </c>
    </row>
    <row r="66" spans="1:6" ht="15" collapsed="1" x14ac:dyDescent="0.25">
      <c r="A66" s="57" t="s">
        <v>512</v>
      </c>
      <c r="C66" s="109">
        <f>SUM(C64:C65)</f>
        <v>3900</v>
      </c>
      <c r="D66" s="109">
        <f>SUM(D64:D65)</f>
        <v>3100</v>
      </c>
      <c r="F66" s="109">
        <f>SUM(F64:F65)</f>
        <v>2200</v>
      </c>
    </row>
    <row r="67" spans="1:6" ht="15" hidden="1" outlineLevel="1" x14ac:dyDescent="0.25">
      <c r="A67" s="57"/>
      <c r="B67" s="1" t="s">
        <v>571</v>
      </c>
      <c r="D67" s="109">
        <f>'3 кв'!$C$17</f>
        <v>3700</v>
      </c>
    </row>
    <row r="68" spans="1:6" ht="15" hidden="1" outlineLevel="1" collapsed="1" x14ac:dyDescent="0.25">
      <c r="A68" s="57"/>
      <c r="B68" s="1" t="s">
        <v>571</v>
      </c>
      <c r="C68" s="109">
        <f>'4 кв'!$C$14</f>
        <v>3400</v>
      </c>
      <c r="D68" s="109">
        <f>'4 кв'!$D$14</f>
        <v>8100</v>
      </c>
      <c r="F68" s="109">
        <f>'4 кв'!$E$14</f>
        <v>5800</v>
      </c>
    </row>
    <row r="69" spans="1:6" ht="15" collapsed="1" x14ac:dyDescent="0.25">
      <c r="A69" s="57" t="s">
        <v>513</v>
      </c>
      <c r="C69" s="109">
        <f>SUM(C67:C68)</f>
        <v>3400</v>
      </c>
      <c r="D69" s="109">
        <f>SUM(D67:D68)</f>
        <v>11800</v>
      </c>
      <c r="F69" s="109">
        <f>SUM(F67:F68)</f>
        <v>5800</v>
      </c>
    </row>
    <row r="70" spans="1:6" ht="15" hidden="1" outlineLevel="1" x14ac:dyDescent="0.25">
      <c r="A70" s="57"/>
      <c r="B70" s="1" t="s">
        <v>571</v>
      </c>
      <c r="D70" s="109">
        <f>'3 кв'!$C$18</f>
        <v>2200</v>
      </c>
    </row>
    <row r="71" spans="1:6" ht="15" hidden="1" outlineLevel="1" collapsed="1" x14ac:dyDescent="0.25">
      <c r="A71" s="57"/>
      <c r="B71" s="1" t="s">
        <v>571</v>
      </c>
      <c r="C71" s="109">
        <f>'4 кв'!$C$15</f>
        <v>6200</v>
      </c>
      <c r="D71" s="109">
        <f>'4 кв'!$D$15</f>
        <v>7000</v>
      </c>
      <c r="F71" s="109">
        <f>'4 кв'!$E$15</f>
        <v>2700</v>
      </c>
    </row>
    <row r="72" spans="1:6" ht="15" hidden="1" outlineLevel="1" collapsed="1" x14ac:dyDescent="0.25">
      <c r="A72" s="57"/>
      <c r="C72" s="109">
        <f>'4 кв'!$C$16</f>
        <v>5400</v>
      </c>
      <c r="D72" s="109">
        <f>'4 кв'!$D$16</f>
        <v>800</v>
      </c>
      <c r="F72" s="109">
        <f>'4 кв'!$E$16</f>
        <v>5300</v>
      </c>
    </row>
    <row r="73" spans="1:6" ht="15" collapsed="1" x14ac:dyDescent="0.25">
      <c r="A73" s="57" t="s">
        <v>514</v>
      </c>
      <c r="C73" s="109">
        <f>SUM(C70:C72)</f>
        <v>11600</v>
      </c>
      <c r="D73" s="109">
        <f>SUM(D70:D72)</f>
        <v>10000</v>
      </c>
      <c r="F73" s="109">
        <f>SUM(F70:F72)</f>
        <v>8000</v>
      </c>
    </row>
    <row r="74" spans="1:6" ht="15" hidden="1" outlineLevel="1" x14ac:dyDescent="0.25">
      <c r="A74" s="57"/>
      <c r="B74" s="1" t="s">
        <v>571</v>
      </c>
      <c r="D74" s="109">
        <f>'4 кв'!$D$17</f>
        <v>2000</v>
      </c>
    </row>
    <row r="75" spans="1:6" ht="15" collapsed="1" x14ac:dyDescent="0.25">
      <c r="A75" s="57" t="s">
        <v>515</v>
      </c>
      <c r="D75" s="109">
        <f>SUM(D74)</f>
        <v>2000</v>
      </c>
    </row>
    <row r="76" spans="1:6" ht="15" hidden="1" outlineLevel="1" x14ac:dyDescent="0.25">
      <c r="A76" s="57"/>
      <c r="B76" s="1" t="s">
        <v>571</v>
      </c>
      <c r="C76" s="109">
        <f>'4 кв'!$C$18</f>
        <v>3800</v>
      </c>
      <c r="D76" s="109">
        <f>'4 кв'!$D$18</f>
        <v>5200</v>
      </c>
      <c r="F76" s="109">
        <f>'4 кв'!$E$18</f>
        <v>4000</v>
      </c>
    </row>
    <row r="77" spans="1:6" ht="15" collapsed="1" x14ac:dyDescent="0.25">
      <c r="A77" s="57" t="s">
        <v>516</v>
      </c>
      <c r="C77" s="109">
        <f>SUM(C76)</f>
        <v>3800</v>
      </c>
      <c r="D77" s="109">
        <f>SUM(D76)</f>
        <v>5200</v>
      </c>
      <c r="F77" s="109">
        <f>SUM(F76)</f>
        <v>4000</v>
      </c>
    </row>
    <row r="78" spans="1:6" ht="15" hidden="1" outlineLevel="1" x14ac:dyDescent="0.25">
      <c r="A78" s="57"/>
      <c r="B78" s="1" t="s">
        <v>571</v>
      </c>
      <c r="C78" s="109">
        <f>'1 кв'!$C$18</f>
        <v>300</v>
      </c>
    </row>
    <row r="79" spans="1:6" ht="15" hidden="1" outlineLevel="1" collapsed="1" x14ac:dyDescent="0.25">
      <c r="A79" s="57"/>
      <c r="B79" s="1" t="s">
        <v>571</v>
      </c>
      <c r="C79" s="109">
        <f>'2 кв'!$C$15</f>
        <v>2300</v>
      </c>
      <c r="D79" s="109">
        <f>'2 кв'!$D$15</f>
        <v>5100</v>
      </c>
      <c r="E79" s="109">
        <f>'2 кв'!$E$15</f>
        <v>5900</v>
      </c>
    </row>
    <row r="80" spans="1:6" ht="15" hidden="1" outlineLevel="1" collapsed="1" x14ac:dyDescent="0.25">
      <c r="A80" s="57"/>
      <c r="B80" s="1" t="s">
        <v>571</v>
      </c>
      <c r="D80" s="109">
        <f>'3 кв'!$C$21</f>
        <v>2300</v>
      </c>
    </row>
    <row r="81" spans="1:6" ht="15" collapsed="1" x14ac:dyDescent="0.25">
      <c r="A81" s="57" t="s">
        <v>504</v>
      </c>
      <c r="C81" s="109">
        <f>SUM(C78:C80)</f>
        <v>2600</v>
      </c>
      <c r="D81" s="109">
        <f>SUM(D78:D80)</f>
        <v>7400</v>
      </c>
      <c r="E81" s="109">
        <f>SUM(E78:E80)</f>
        <v>5900</v>
      </c>
    </row>
    <row r="82" spans="1:6" ht="15" hidden="1" outlineLevel="1" x14ac:dyDescent="0.25">
      <c r="A82" s="57"/>
      <c r="B82" s="1" t="s">
        <v>571</v>
      </c>
      <c r="C82" s="109">
        <f>'1 кв'!$C$19</f>
        <v>3300</v>
      </c>
      <c r="D82" s="109">
        <f>'1 кв'!$D$19</f>
        <v>9500</v>
      </c>
    </row>
    <row r="83" spans="1:6" ht="15" hidden="1" outlineLevel="1" collapsed="1" x14ac:dyDescent="0.25">
      <c r="A83" s="57"/>
      <c r="B83" s="1" t="s">
        <v>571</v>
      </c>
      <c r="D83" s="109">
        <f>'2 кв'!$D$16</f>
        <v>2200</v>
      </c>
      <c r="E83" s="109">
        <f>'2 кв'!$E$16</f>
        <v>4300</v>
      </c>
    </row>
    <row r="84" spans="1:6" ht="15" hidden="1" outlineLevel="1" collapsed="1" x14ac:dyDescent="0.25">
      <c r="A84" s="57"/>
      <c r="B84" s="1" t="s">
        <v>571</v>
      </c>
      <c r="D84" s="109">
        <f>'3 кв'!$C$22</f>
        <v>7000</v>
      </c>
    </row>
    <row r="85" spans="1:6" ht="15" collapsed="1" x14ac:dyDescent="0.25">
      <c r="A85" s="57" t="s">
        <v>505</v>
      </c>
      <c r="C85" s="109">
        <f>SUM(C82:C84)</f>
        <v>3300</v>
      </c>
      <c r="D85" s="109">
        <f>SUM(D82:D84)</f>
        <v>18700</v>
      </c>
      <c r="E85" s="109">
        <f>SUM(E82:E84)</f>
        <v>4300</v>
      </c>
    </row>
    <row r="86" spans="1:6" ht="15" hidden="1" outlineLevel="1" x14ac:dyDescent="0.25">
      <c r="A86" s="57"/>
      <c r="B86" s="1" t="s">
        <v>571</v>
      </c>
      <c r="C86" s="109">
        <f>'1 кв'!$C$20</f>
        <v>300</v>
      </c>
      <c r="D86" s="109">
        <f>'1 кв'!$D$20</f>
        <v>100</v>
      </c>
    </row>
    <row r="87" spans="1:6" ht="15" collapsed="1" x14ac:dyDescent="0.25">
      <c r="A87" s="57" t="s">
        <v>506</v>
      </c>
      <c r="C87" s="109">
        <f>SUM(C86)</f>
        <v>300</v>
      </c>
      <c r="D87" s="109">
        <f>SUM(D86)</f>
        <v>100</v>
      </c>
    </row>
    <row r="88" spans="1:6" ht="15" hidden="1" outlineLevel="1" x14ac:dyDescent="0.25">
      <c r="A88" s="57"/>
      <c r="B88" s="1" t="s">
        <v>571</v>
      </c>
      <c r="C88" s="109">
        <f>'1 кв'!$C$21</f>
        <v>3200</v>
      </c>
      <c r="D88" s="109">
        <f>'1 кв'!$D$21</f>
        <v>4000</v>
      </c>
    </row>
    <row r="89" spans="1:6" ht="15" hidden="1" outlineLevel="1" collapsed="1" x14ac:dyDescent="0.25">
      <c r="A89" s="57"/>
      <c r="B89" s="1" t="s">
        <v>571</v>
      </c>
      <c r="C89" s="109">
        <f>'2 кв'!$C$17</f>
        <v>5400</v>
      </c>
      <c r="D89" s="109">
        <f>'2 кв'!$D$17</f>
        <v>200</v>
      </c>
      <c r="E89" s="109">
        <f>'2 кв'!$E$17</f>
        <v>1600</v>
      </c>
    </row>
    <row r="90" spans="1:6" ht="15" collapsed="1" x14ac:dyDescent="0.25">
      <c r="A90" s="57" t="s">
        <v>507</v>
      </c>
      <c r="C90" s="109">
        <f>SUM(C88:C89)</f>
        <v>8600</v>
      </c>
      <c r="D90" s="109">
        <f>SUM(D88:D89)</f>
        <v>4200</v>
      </c>
      <c r="E90" s="109">
        <f>SUM(E88:E89)</f>
        <v>1600</v>
      </c>
    </row>
    <row r="91" spans="1:6" ht="15" hidden="1" outlineLevel="1" x14ac:dyDescent="0.25">
      <c r="A91" s="57"/>
      <c r="B91" s="1" t="s">
        <v>571</v>
      </c>
      <c r="D91" s="109">
        <f>'3 кв'!$C$23</f>
        <v>9100</v>
      </c>
    </row>
    <row r="92" spans="1:6" ht="15" hidden="1" outlineLevel="1" collapsed="1" x14ac:dyDescent="0.25">
      <c r="A92" s="57"/>
      <c r="B92" s="1" t="s">
        <v>571</v>
      </c>
      <c r="C92" s="109">
        <f>'4 кв'!$C$19</f>
        <v>500</v>
      </c>
      <c r="D92" s="109">
        <f>'4 кв'!$D$19</f>
        <v>7300</v>
      </c>
    </row>
    <row r="93" spans="1:6" ht="15" collapsed="1" x14ac:dyDescent="0.25">
      <c r="A93" s="57" t="s">
        <v>517</v>
      </c>
      <c r="C93" s="109">
        <f>SUM(C91:C92)</f>
        <v>500</v>
      </c>
      <c r="D93" s="109">
        <f>SUM(D91:D92)</f>
        <v>16400</v>
      </c>
    </row>
    <row r="94" spans="1:6" ht="15" hidden="1" outlineLevel="1" x14ac:dyDescent="0.25">
      <c r="A94" s="57"/>
      <c r="B94" s="1" t="s">
        <v>571</v>
      </c>
      <c r="D94" s="109">
        <f>'3 кв'!$C$24</f>
        <v>9100</v>
      </c>
    </row>
    <row r="95" spans="1:6" ht="15" hidden="1" outlineLevel="1" collapsed="1" x14ac:dyDescent="0.25">
      <c r="A95" s="57"/>
      <c r="B95" s="1" t="s">
        <v>571</v>
      </c>
      <c r="C95" s="109">
        <f>'4 кв'!$C$20</f>
        <v>600</v>
      </c>
      <c r="F95" s="109">
        <f>'4 кв'!$E$20</f>
        <v>6200</v>
      </c>
    </row>
    <row r="96" spans="1:6" ht="15" collapsed="1" x14ac:dyDescent="0.25">
      <c r="A96" s="57" t="s">
        <v>518</v>
      </c>
      <c r="C96" s="109">
        <f>SUM(C94:C95)</f>
        <v>600</v>
      </c>
      <c r="D96" s="109">
        <f>SUM(D94:D95)</f>
        <v>9100</v>
      </c>
      <c r="F96" s="109">
        <f>SUM(F94:F95)</f>
        <v>6200</v>
      </c>
    </row>
    <row r="97" spans="1:6" ht="15" hidden="1" outlineLevel="1" x14ac:dyDescent="0.25">
      <c r="A97" s="57"/>
      <c r="B97" s="1" t="s">
        <v>571</v>
      </c>
      <c r="D97" s="109">
        <f>'3 кв'!$C$25</f>
        <v>1500</v>
      </c>
    </row>
    <row r="98" spans="1:6" ht="15" hidden="1" outlineLevel="1" collapsed="1" x14ac:dyDescent="0.25">
      <c r="A98" s="57"/>
      <c r="B98" s="1" t="s">
        <v>571</v>
      </c>
      <c r="C98" s="109">
        <f>'4 кв'!$C$21</f>
        <v>2500</v>
      </c>
      <c r="D98" s="109">
        <f>'4 кв'!$D$21</f>
        <v>3400</v>
      </c>
      <c r="F98" s="109">
        <f>'4 кв'!$E$21</f>
        <v>3300</v>
      </c>
    </row>
    <row r="99" spans="1:6" ht="15" hidden="1" outlineLevel="1" collapsed="1" x14ac:dyDescent="0.25">
      <c r="A99" s="57"/>
      <c r="C99" s="109">
        <f>'4 кв'!$C$22</f>
        <v>7900</v>
      </c>
      <c r="D99" s="109">
        <f>'4 кв'!$D$22</f>
        <v>4700</v>
      </c>
      <c r="F99" s="109">
        <f>'4 кв'!$E$22</f>
        <v>2300</v>
      </c>
    </row>
    <row r="100" spans="1:6" ht="15" collapsed="1" x14ac:dyDescent="0.25">
      <c r="A100" s="57" t="s">
        <v>519</v>
      </c>
      <c r="C100" s="109">
        <f>SUM(C97:C99)</f>
        <v>10400</v>
      </c>
      <c r="D100" s="109">
        <f>SUM(D97:D99)</f>
        <v>9600</v>
      </c>
      <c r="F100" s="109">
        <f>SUM(F97:F99)</f>
        <v>5600</v>
      </c>
    </row>
    <row r="101" spans="1:6" ht="15" hidden="1" outlineLevel="1" x14ac:dyDescent="0.25">
      <c r="A101" s="57"/>
      <c r="B101" s="1" t="s">
        <v>571</v>
      </c>
      <c r="D101" s="109">
        <f>'3 кв'!$C$26</f>
        <v>2600</v>
      </c>
    </row>
    <row r="102" spans="1:6" ht="15" hidden="1" outlineLevel="1" collapsed="1" x14ac:dyDescent="0.25">
      <c r="A102" s="57"/>
      <c r="B102" s="1" t="s">
        <v>571</v>
      </c>
      <c r="C102" s="109">
        <f>'4 кв'!$C$23</f>
        <v>300</v>
      </c>
      <c r="D102" s="109">
        <f>'4 кв'!$D$23</f>
        <v>6000</v>
      </c>
      <c r="F102" s="109">
        <f>'4 кв'!$E$23</f>
        <v>8300</v>
      </c>
    </row>
    <row r="103" spans="1:6" ht="15" collapsed="1" x14ac:dyDescent="0.25">
      <c r="A103" s="57" t="s">
        <v>520</v>
      </c>
      <c r="C103" s="109">
        <f>SUM(C101:C102)</f>
        <v>300</v>
      </c>
      <c r="D103" s="109">
        <f>SUM(D101:D102)</f>
        <v>8600</v>
      </c>
      <c r="F103" s="109">
        <f>SUM(F101:F102)</f>
        <v>8300</v>
      </c>
    </row>
    <row r="104" spans="1:6" ht="15" hidden="1" outlineLevel="1" x14ac:dyDescent="0.25">
      <c r="A104" s="57"/>
      <c r="B104" s="1" t="s">
        <v>571</v>
      </c>
      <c r="D104" s="109">
        <f>'3 кв'!$C$27</f>
        <v>1800</v>
      </c>
    </row>
    <row r="105" spans="1:6" ht="15" hidden="1" outlineLevel="1" collapsed="1" x14ac:dyDescent="0.25">
      <c r="A105" s="57"/>
      <c r="B105" s="1" t="s">
        <v>571</v>
      </c>
      <c r="C105" s="109">
        <f>'4 кв'!$C$24</f>
        <v>4800</v>
      </c>
      <c r="D105" s="109">
        <f>'4 кв'!$D$24</f>
        <v>9300</v>
      </c>
      <c r="F105" s="109">
        <f>'4 кв'!$E$24</f>
        <v>900</v>
      </c>
    </row>
    <row r="106" spans="1:6" ht="15" collapsed="1" x14ac:dyDescent="0.25">
      <c r="A106" s="57" t="s">
        <v>521</v>
      </c>
      <c r="C106" s="109">
        <f>SUM(C104:C105)</f>
        <v>4800</v>
      </c>
      <c r="D106" s="109">
        <f>SUM(D104:D105)</f>
        <v>11100</v>
      </c>
      <c r="F106" s="109">
        <f>SUM(F104:F105)</f>
        <v>900</v>
      </c>
    </row>
    <row r="107" spans="1:6" ht="15" hidden="1" outlineLevel="1" x14ac:dyDescent="0.25">
      <c r="A107" s="57"/>
      <c r="B107" s="1" t="s">
        <v>571</v>
      </c>
      <c r="D107" s="109">
        <f>'3 кв'!$C$28</f>
        <v>5600</v>
      </c>
    </row>
    <row r="108" spans="1:6" ht="15" hidden="1" outlineLevel="1" collapsed="1" x14ac:dyDescent="0.25">
      <c r="A108" s="57"/>
      <c r="B108" s="1" t="s">
        <v>571</v>
      </c>
      <c r="C108" s="109">
        <f>'4 кв'!$C$25</f>
        <v>9700</v>
      </c>
      <c r="D108" s="109">
        <f>'4 кв'!$D$25</f>
        <v>5000</v>
      </c>
      <c r="F108" s="109">
        <f>'4 кв'!$E$25</f>
        <v>8200</v>
      </c>
    </row>
    <row r="109" spans="1:6" ht="15" collapsed="1" x14ac:dyDescent="0.25">
      <c r="A109" s="57" t="s">
        <v>522</v>
      </c>
      <c r="C109" s="109">
        <f>SUM(C107:C108)</f>
        <v>9700</v>
      </c>
      <c r="D109" s="109">
        <f>SUM(D107:D108)</f>
        <v>10600</v>
      </c>
      <c r="F109" s="109">
        <f>SUM(F107:F108)</f>
        <v>8200</v>
      </c>
    </row>
    <row r="110" spans="1:6" ht="15" hidden="1" outlineLevel="1" x14ac:dyDescent="0.25">
      <c r="A110" s="57"/>
      <c r="B110" s="1" t="s">
        <v>571</v>
      </c>
      <c r="D110" s="109">
        <f>'3 кв'!$C$29</f>
        <v>2000</v>
      </c>
    </row>
    <row r="111" spans="1:6" ht="15" hidden="1" outlineLevel="1" collapsed="1" x14ac:dyDescent="0.25">
      <c r="A111" s="57"/>
      <c r="B111" s="1" t="s">
        <v>571</v>
      </c>
      <c r="C111" s="109">
        <f>'4 кв'!$C$26</f>
        <v>8500</v>
      </c>
    </row>
    <row r="112" spans="1:6" ht="15" collapsed="1" x14ac:dyDescent="0.25">
      <c r="A112" s="57" t="s">
        <v>523</v>
      </c>
      <c r="C112" s="109">
        <f>SUM(C110:C111)</f>
        <v>8500</v>
      </c>
      <c r="D112" s="109">
        <f>SUM(D110:D111)</f>
        <v>2000</v>
      </c>
    </row>
  </sheetData>
  <dataConsolidate leftLabels="1" topLabels="1" link="1">
    <dataRefs count="4">
      <dataRef ref="B2:D21" sheet="1 кв"/>
      <dataRef ref="B2:E17" sheet="2 кв"/>
      <dataRef ref="B2:C29" sheet="3 кв"/>
      <dataRef ref="B2:E26" sheet="4 кв"/>
    </dataRefs>
  </dataConsolidate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17">
    <tabColor rgb="FFCC6600"/>
  </sheetPr>
  <dimension ref="B2:D21"/>
  <sheetViews>
    <sheetView showGridLines="0" workbookViewId="0">
      <selection activeCell="D25" sqref="D25"/>
    </sheetView>
  </sheetViews>
  <sheetFormatPr defaultColWidth="9" defaultRowHeight="14.25" x14ac:dyDescent="0.2"/>
  <cols>
    <col min="1" max="1" width="2.5" style="1" customWidth="1"/>
    <col min="2" max="4" width="18.625" style="1" customWidth="1"/>
    <col min="5" max="16384" width="9" style="1"/>
  </cols>
  <sheetData>
    <row r="2" spans="2:4" x14ac:dyDescent="0.2">
      <c r="B2" s="68" t="s">
        <v>488</v>
      </c>
      <c r="C2" s="68" t="s">
        <v>489</v>
      </c>
      <c r="D2" s="68" t="s">
        <v>490</v>
      </c>
    </row>
    <row r="3" spans="2:4" x14ac:dyDescent="0.2">
      <c r="B3" s="69" t="s">
        <v>491</v>
      </c>
      <c r="C3" s="70">
        <v>4100</v>
      </c>
      <c r="D3" s="70">
        <v>9200</v>
      </c>
    </row>
    <row r="4" spans="2:4" x14ac:dyDescent="0.2">
      <c r="B4" s="69" t="s">
        <v>492</v>
      </c>
      <c r="C4" s="70">
        <v>9000</v>
      </c>
      <c r="D4" s="70"/>
    </row>
    <row r="5" spans="2:4" x14ac:dyDescent="0.2">
      <c r="B5" s="69" t="s">
        <v>493</v>
      </c>
      <c r="C5" s="70"/>
      <c r="D5" s="70"/>
    </row>
    <row r="6" spans="2:4" x14ac:dyDescent="0.2">
      <c r="B6" s="69" t="s">
        <v>494</v>
      </c>
      <c r="C6" s="70">
        <v>500</v>
      </c>
      <c r="D6" s="70">
        <v>3400</v>
      </c>
    </row>
    <row r="7" spans="2:4" x14ac:dyDescent="0.2">
      <c r="B7" s="69" t="s">
        <v>495</v>
      </c>
      <c r="C7" s="70">
        <v>5000</v>
      </c>
      <c r="D7" s="70">
        <v>5400</v>
      </c>
    </row>
    <row r="8" spans="2:4" x14ac:dyDescent="0.2">
      <c r="B8" s="69" t="s">
        <v>495</v>
      </c>
      <c r="C8" s="70">
        <v>6200</v>
      </c>
      <c r="D8" s="70">
        <v>1000</v>
      </c>
    </row>
    <row r="9" spans="2:4" x14ac:dyDescent="0.2">
      <c r="B9" s="69" t="s">
        <v>496</v>
      </c>
      <c r="C9" s="70">
        <v>1800</v>
      </c>
      <c r="D9" s="70"/>
    </row>
    <row r="10" spans="2:4" x14ac:dyDescent="0.2">
      <c r="B10" s="69" t="s">
        <v>496</v>
      </c>
      <c r="C10" s="70">
        <v>2500</v>
      </c>
      <c r="D10" s="70">
        <v>3400</v>
      </c>
    </row>
    <row r="11" spans="2:4" x14ac:dyDescent="0.2">
      <c r="B11" s="69" t="s">
        <v>497</v>
      </c>
      <c r="C11" s="70">
        <v>400</v>
      </c>
      <c r="D11" s="70">
        <v>7000</v>
      </c>
    </row>
    <row r="12" spans="2:4" x14ac:dyDescent="0.2">
      <c r="B12" s="69" t="s">
        <v>498</v>
      </c>
      <c r="C12" s="70">
        <v>3900</v>
      </c>
      <c r="D12" s="70">
        <v>4900</v>
      </c>
    </row>
    <row r="13" spans="2:4" x14ac:dyDescent="0.2">
      <c r="B13" s="69" t="s">
        <v>499</v>
      </c>
      <c r="C13" s="70">
        <v>1600</v>
      </c>
      <c r="D13" s="70">
        <v>8900</v>
      </c>
    </row>
    <row r="14" spans="2:4" x14ac:dyDescent="0.2">
      <c r="B14" s="69" t="s">
        <v>500</v>
      </c>
      <c r="C14" s="70">
        <v>2400</v>
      </c>
      <c r="D14" s="70">
        <v>3700</v>
      </c>
    </row>
    <row r="15" spans="2:4" x14ac:dyDescent="0.2">
      <c r="B15" s="69" t="s">
        <v>501</v>
      </c>
      <c r="C15" s="70"/>
      <c r="D15" s="70">
        <v>4500</v>
      </c>
    </row>
    <row r="16" spans="2:4" x14ac:dyDescent="0.2">
      <c r="B16" s="69" t="s">
        <v>502</v>
      </c>
      <c r="C16" s="70">
        <v>4200</v>
      </c>
      <c r="D16" s="70">
        <v>8100</v>
      </c>
    </row>
    <row r="17" spans="2:4" x14ac:dyDescent="0.2">
      <c r="B17" s="69" t="s">
        <v>503</v>
      </c>
      <c r="C17" s="70">
        <v>3200</v>
      </c>
      <c r="D17" s="70">
        <v>3400</v>
      </c>
    </row>
    <row r="18" spans="2:4" x14ac:dyDescent="0.2">
      <c r="B18" s="69" t="s">
        <v>504</v>
      </c>
      <c r="C18" s="70">
        <v>300</v>
      </c>
      <c r="D18" s="70"/>
    </row>
    <row r="19" spans="2:4" x14ac:dyDescent="0.2">
      <c r="B19" s="69" t="s">
        <v>505</v>
      </c>
      <c r="C19" s="70">
        <v>3300</v>
      </c>
      <c r="D19" s="70">
        <v>9500</v>
      </c>
    </row>
    <row r="20" spans="2:4" x14ac:dyDescent="0.2">
      <c r="B20" s="69" t="s">
        <v>506</v>
      </c>
      <c r="C20" s="70">
        <v>300</v>
      </c>
      <c r="D20" s="70">
        <v>100</v>
      </c>
    </row>
    <row r="21" spans="2:4" x14ac:dyDescent="0.2">
      <c r="B21" s="69" t="s">
        <v>507</v>
      </c>
      <c r="C21" s="70">
        <v>3200</v>
      </c>
      <c r="D21" s="70">
        <v>4000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Лист18">
    <tabColor rgb="FFCC6600"/>
  </sheetPr>
  <dimension ref="B2:E17"/>
  <sheetViews>
    <sheetView showGridLines="0" workbookViewId="0"/>
  </sheetViews>
  <sheetFormatPr defaultColWidth="9" defaultRowHeight="14.25" x14ac:dyDescent="0.2"/>
  <cols>
    <col min="1" max="1" width="2.5" style="1" customWidth="1"/>
    <col min="2" max="4" width="18.625" style="1" customWidth="1"/>
    <col min="5" max="5" width="20.125" style="1" bestFit="1" customWidth="1"/>
    <col min="6" max="16384" width="9" style="1"/>
  </cols>
  <sheetData>
    <row r="2" spans="2:5" x14ac:dyDescent="0.2">
      <c r="B2" s="68" t="s">
        <v>488</v>
      </c>
      <c r="C2" s="68" t="s">
        <v>489</v>
      </c>
      <c r="D2" s="68" t="s">
        <v>490</v>
      </c>
      <c r="E2" s="68" t="s">
        <v>508</v>
      </c>
    </row>
    <row r="3" spans="2:5" x14ac:dyDescent="0.2">
      <c r="B3" s="69" t="s">
        <v>491</v>
      </c>
      <c r="C3" s="70">
        <v>9700</v>
      </c>
      <c r="D3" s="70">
        <v>4300</v>
      </c>
      <c r="E3" s="70">
        <v>8200</v>
      </c>
    </row>
    <row r="4" spans="2:5" x14ac:dyDescent="0.2">
      <c r="B4" s="69" t="s">
        <v>492</v>
      </c>
      <c r="C4" s="70">
        <v>8300</v>
      </c>
      <c r="D4" s="70"/>
      <c r="E4" s="70">
        <v>6900</v>
      </c>
    </row>
    <row r="5" spans="2:5" x14ac:dyDescent="0.2">
      <c r="B5" s="69" t="s">
        <v>509</v>
      </c>
      <c r="C5" s="70">
        <v>8400</v>
      </c>
      <c r="D5" s="70">
        <v>9900</v>
      </c>
      <c r="E5" s="70">
        <v>8100</v>
      </c>
    </row>
    <row r="6" spans="2:5" x14ac:dyDescent="0.2">
      <c r="B6" s="69" t="s">
        <v>510</v>
      </c>
      <c r="C6" s="70">
        <v>4900</v>
      </c>
      <c r="D6" s="70">
        <v>3500</v>
      </c>
      <c r="E6" s="70">
        <v>3600</v>
      </c>
    </row>
    <row r="7" spans="2:5" x14ac:dyDescent="0.2">
      <c r="B7" s="69" t="s">
        <v>493</v>
      </c>
      <c r="C7" s="70">
        <v>9600</v>
      </c>
      <c r="D7" s="70">
        <v>6800</v>
      </c>
      <c r="E7" s="70">
        <v>7400</v>
      </c>
    </row>
    <row r="8" spans="2:5" x14ac:dyDescent="0.2">
      <c r="B8" s="69" t="s">
        <v>495</v>
      </c>
      <c r="C8" s="70">
        <v>9000</v>
      </c>
      <c r="D8" s="70">
        <v>2400</v>
      </c>
      <c r="E8" s="70">
        <v>9500</v>
      </c>
    </row>
    <row r="9" spans="2:5" x14ac:dyDescent="0.2">
      <c r="B9" s="69" t="s">
        <v>495</v>
      </c>
      <c r="C9" s="70">
        <v>8300</v>
      </c>
      <c r="D9" s="70">
        <v>9400</v>
      </c>
      <c r="E9" s="70">
        <v>2500</v>
      </c>
    </row>
    <row r="10" spans="2:5" x14ac:dyDescent="0.2">
      <c r="B10" s="69" t="s">
        <v>495</v>
      </c>
      <c r="C10" s="70">
        <v>1700</v>
      </c>
      <c r="D10" s="70">
        <v>5400</v>
      </c>
      <c r="E10" s="70">
        <v>6800</v>
      </c>
    </row>
    <row r="11" spans="2:5" x14ac:dyDescent="0.2">
      <c r="B11" s="69" t="s">
        <v>500</v>
      </c>
      <c r="C11" s="70">
        <v>1600</v>
      </c>
      <c r="D11" s="70">
        <v>4500</v>
      </c>
      <c r="E11" s="70">
        <v>2900</v>
      </c>
    </row>
    <row r="12" spans="2:5" x14ac:dyDescent="0.2">
      <c r="B12" s="69" t="s">
        <v>500</v>
      </c>
      <c r="C12" s="70"/>
      <c r="D12" s="70">
        <v>1100</v>
      </c>
      <c r="E12" s="70">
        <v>8900</v>
      </c>
    </row>
    <row r="13" spans="2:5" x14ac:dyDescent="0.2">
      <c r="B13" s="69" t="s">
        <v>501</v>
      </c>
      <c r="C13" s="70">
        <v>6300</v>
      </c>
      <c r="D13" s="70">
        <v>3400</v>
      </c>
      <c r="E13" s="70">
        <v>5400</v>
      </c>
    </row>
    <row r="14" spans="2:5" x14ac:dyDescent="0.2">
      <c r="B14" s="69" t="s">
        <v>503</v>
      </c>
      <c r="C14" s="70">
        <v>8800</v>
      </c>
      <c r="D14" s="70">
        <v>4600</v>
      </c>
      <c r="E14" s="70">
        <v>1100</v>
      </c>
    </row>
    <row r="15" spans="2:5" x14ac:dyDescent="0.2">
      <c r="B15" s="69" t="s">
        <v>504</v>
      </c>
      <c r="C15" s="70">
        <v>2300</v>
      </c>
      <c r="D15" s="70">
        <v>5100</v>
      </c>
      <c r="E15" s="70">
        <v>5900</v>
      </c>
    </row>
    <row r="16" spans="2:5" x14ac:dyDescent="0.2">
      <c r="B16" s="69" t="s">
        <v>505</v>
      </c>
      <c r="C16" s="70"/>
      <c r="D16" s="70">
        <v>2200</v>
      </c>
      <c r="E16" s="70">
        <v>4300</v>
      </c>
    </row>
    <row r="17" spans="2:5" x14ac:dyDescent="0.2">
      <c r="B17" s="69" t="s">
        <v>507</v>
      </c>
      <c r="C17" s="70">
        <v>5400</v>
      </c>
      <c r="D17" s="70">
        <v>200</v>
      </c>
      <c r="E17" s="70">
        <v>1600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Лист19">
    <tabColor rgb="FFCC6600"/>
  </sheetPr>
  <dimension ref="B2:C29"/>
  <sheetViews>
    <sheetView showGridLines="0" workbookViewId="0"/>
  </sheetViews>
  <sheetFormatPr defaultColWidth="9" defaultRowHeight="14.25" x14ac:dyDescent="0.2"/>
  <cols>
    <col min="1" max="1" width="2.5" style="1" customWidth="1"/>
    <col min="2" max="3" width="18.625" style="1" customWidth="1"/>
    <col min="4" max="16384" width="9" style="1"/>
  </cols>
  <sheetData>
    <row r="2" spans="2:3" x14ac:dyDescent="0.2">
      <c r="B2" s="68" t="s">
        <v>488</v>
      </c>
      <c r="C2" s="68" t="s">
        <v>490</v>
      </c>
    </row>
    <row r="3" spans="2:3" x14ac:dyDescent="0.2">
      <c r="B3" s="69" t="s">
        <v>491</v>
      </c>
      <c r="C3" s="70">
        <v>7000</v>
      </c>
    </row>
    <row r="4" spans="2:3" x14ac:dyDescent="0.2">
      <c r="B4" s="69" t="s">
        <v>492</v>
      </c>
      <c r="C4" s="70">
        <v>4300</v>
      </c>
    </row>
    <row r="5" spans="2:3" x14ac:dyDescent="0.2">
      <c r="B5" s="69" t="s">
        <v>509</v>
      </c>
      <c r="C5" s="70">
        <v>2300</v>
      </c>
    </row>
    <row r="6" spans="2:3" x14ac:dyDescent="0.2">
      <c r="B6" s="69" t="s">
        <v>510</v>
      </c>
      <c r="C6" s="70"/>
    </row>
    <row r="7" spans="2:3" x14ac:dyDescent="0.2">
      <c r="B7" s="69" t="s">
        <v>493</v>
      </c>
      <c r="C7" s="70">
        <v>5300</v>
      </c>
    </row>
    <row r="8" spans="2:3" x14ac:dyDescent="0.2">
      <c r="B8" s="69" t="s">
        <v>494</v>
      </c>
      <c r="C8" s="70">
        <v>8600</v>
      </c>
    </row>
    <row r="9" spans="2:3" x14ac:dyDescent="0.2">
      <c r="B9" s="69" t="s">
        <v>496</v>
      </c>
      <c r="C9" s="70">
        <v>9800</v>
      </c>
    </row>
    <row r="10" spans="2:3" x14ac:dyDescent="0.2">
      <c r="B10" s="69" t="s">
        <v>497</v>
      </c>
      <c r="C10" s="70"/>
    </row>
    <row r="11" spans="2:3" x14ac:dyDescent="0.2">
      <c r="B11" s="69" t="s">
        <v>498</v>
      </c>
      <c r="C11" s="70"/>
    </row>
    <row r="12" spans="2:3" x14ac:dyDescent="0.2">
      <c r="B12" s="69" t="s">
        <v>499</v>
      </c>
      <c r="C12" s="70">
        <v>700</v>
      </c>
    </row>
    <row r="13" spans="2:3" x14ac:dyDescent="0.2">
      <c r="B13" s="69" t="s">
        <v>500</v>
      </c>
      <c r="C13" s="70">
        <v>9600</v>
      </c>
    </row>
    <row r="14" spans="2:3" x14ac:dyDescent="0.2">
      <c r="B14" s="69" t="s">
        <v>502</v>
      </c>
      <c r="C14" s="70">
        <v>5300</v>
      </c>
    </row>
    <row r="15" spans="2:3" x14ac:dyDescent="0.2">
      <c r="B15" s="69" t="s">
        <v>511</v>
      </c>
      <c r="C15" s="70">
        <v>6400</v>
      </c>
    </row>
    <row r="16" spans="2:3" x14ac:dyDescent="0.2">
      <c r="B16" s="69" t="s">
        <v>512</v>
      </c>
      <c r="C16" s="70">
        <v>2300</v>
      </c>
    </row>
    <row r="17" spans="2:3" x14ac:dyDescent="0.2">
      <c r="B17" s="69" t="s">
        <v>513</v>
      </c>
      <c r="C17" s="70">
        <v>3700</v>
      </c>
    </row>
    <row r="18" spans="2:3" x14ac:dyDescent="0.2">
      <c r="B18" s="69" t="s">
        <v>514</v>
      </c>
      <c r="C18" s="70">
        <v>2200</v>
      </c>
    </row>
    <row r="19" spans="2:3" x14ac:dyDescent="0.2">
      <c r="B19" s="69" t="s">
        <v>515</v>
      </c>
      <c r="C19" s="70"/>
    </row>
    <row r="20" spans="2:3" x14ac:dyDescent="0.2">
      <c r="B20" s="69" t="s">
        <v>516</v>
      </c>
      <c r="C20" s="70"/>
    </row>
    <row r="21" spans="2:3" x14ac:dyDescent="0.2">
      <c r="B21" s="69" t="s">
        <v>504</v>
      </c>
      <c r="C21" s="70">
        <v>2300</v>
      </c>
    </row>
    <row r="22" spans="2:3" x14ac:dyDescent="0.2">
      <c r="B22" s="69" t="s">
        <v>505</v>
      </c>
      <c r="C22" s="70">
        <v>7000</v>
      </c>
    </row>
    <row r="23" spans="2:3" x14ac:dyDescent="0.2">
      <c r="B23" s="69" t="s">
        <v>517</v>
      </c>
      <c r="C23" s="70">
        <v>9100</v>
      </c>
    </row>
    <row r="24" spans="2:3" x14ac:dyDescent="0.2">
      <c r="B24" s="69" t="s">
        <v>518</v>
      </c>
      <c r="C24" s="70">
        <v>9100</v>
      </c>
    </row>
    <row r="25" spans="2:3" x14ac:dyDescent="0.2">
      <c r="B25" s="69" t="s">
        <v>519</v>
      </c>
      <c r="C25" s="70">
        <v>1500</v>
      </c>
    </row>
    <row r="26" spans="2:3" x14ac:dyDescent="0.2">
      <c r="B26" s="69" t="s">
        <v>520</v>
      </c>
      <c r="C26" s="70">
        <v>2600</v>
      </c>
    </row>
    <row r="27" spans="2:3" x14ac:dyDescent="0.2">
      <c r="B27" s="69" t="s">
        <v>521</v>
      </c>
      <c r="C27" s="70">
        <v>1800</v>
      </c>
    </row>
    <row r="28" spans="2:3" x14ac:dyDescent="0.2">
      <c r="B28" s="69" t="s">
        <v>522</v>
      </c>
      <c r="C28" s="70">
        <v>5600</v>
      </c>
    </row>
    <row r="29" spans="2:3" x14ac:dyDescent="0.2">
      <c r="B29" s="69" t="s">
        <v>523</v>
      </c>
      <c r="C29" s="70">
        <v>2000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2">
    <tabColor theme="3" tint="0.39997558519241921"/>
  </sheetPr>
  <dimension ref="A1:M65"/>
  <sheetViews>
    <sheetView workbookViewId="0">
      <selection activeCell="L8" sqref="L8"/>
    </sheetView>
  </sheetViews>
  <sheetFormatPr defaultColWidth="9" defaultRowHeight="14.25" x14ac:dyDescent="0.2"/>
  <cols>
    <col min="1" max="1" width="14.5" style="1" bestFit="1" customWidth="1"/>
    <col min="2" max="2" width="10.625" style="1" bestFit="1" customWidth="1"/>
    <col min="3" max="3" width="12" style="1" bestFit="1" customWidth="1"/>
    <col min="4" max="4" width="4.375" style="1" bestFit="1" customWidth="1"/>
    <col min="5" max="5" width="9.875" style="1" bestFit="1" customWidth="1"/>
    <col min="6" max="6" width="16.5" style="1" bestFit="1" customWidth="1"/>
    <col min="7" max="7" width="10.375" style="1" customWidth="1"/>
    <col min="8" max="8" width="9.875" style="1" customWidth="1"/>
    <col min="9" max="9" width="12.625" style="1" customWidth="1"/>
    <col min="10" max="10" width="9" style="1"/>
    <col min="11" max="11" width="22.375" style="1" customWidth="1"/>
    <col min="12" max="12" width="11.5" style="1" bestFit="1" customWidth="1"/>
    <col min="13" max="13" width="9.375" style="8" bestFit="1" customWidth="1"/>
    <col min="14" max="16384" width="9" style="1"/>
  </cols>
  <sheetData>
    <row r="1" spans="1:13" ht="33" customHeight="1" x14ac:dyDescent="0.2">
      <c r="A1" s="5" t="s">
        <v>1</v>
      </c>
      <c r="B1" s="5" t="s">
        <v>2</v>
      </c>
      <c r="C1" s="5" t="s">
        <v>3</v>
      </c>
      <c r="D1" s="5" t="s">
        <v>161</v>
      </c>
      <c r="E1" s="7" t="s">
        <v>162</v>
      </c>
      <c r="F1" s="7" t="s">
        <v>163</v>
      </c>
      <c r="G1" s="5" t="s">
        <v>164</v>
      </c>
      <c r="H1" s="5" t="s">
        <v>165</v>
      </c>
      <c r="I1" s="5" t="s">
        <v>166</v>
      </c>
    </row>
    <row r="2" spans="1:13" x14ac:dyDescent="0.2">
      <c r="A2" s="6" t="s">
        <v>11</v>
      </c>
      <c r="B2" s="6" t="s">
        <v>12</v>
      </c>
      <c r="C2" s="6" t="s">
        <v>13</v>
      </c>
      <c r="D2" s="9" t="s">
        <v>167</v>
      </c>
      <c r="E2" s="10">
        <v>28010</v>
      </c>
      <c r="F2" s="10" t="s">
        <v>168</v>
      </c>
      <c r="G2" s="6" t="s">
        <v>169</v>
      </c>
      <c r="H2" s="6">
        <v>1510</v>
      </c>
      <c r="I2" s="6">
        <v>0</v>
      </c>
      <c r="K2" s="11" t="s">
        <v>170</v>
      </c>
      <c r="L2" s="12"/>
    </row>
    <row r="3" spans="1:13" x14ac:dyDescent="0.2">
      <c r="A3" s="6" t="s">
        <v>15</v>
      </c>
      <c r="B3" s="6" t="s">
        <v>16</v>
      </c>
      <c r="C3" s="6" t="s">
        <v>17</v>
      </c>
      <c r="D3" s="9" t="s">
        <v>171</v>
      </c>
      <c r="E3" s="10">
        <v>28994</v>
      </c>
      <c r="F3" s="10" t="s">
        <v>172</v>
      </c>
      <c r="G3" s="6" t="s">
        <v>173</v>
      </c>
      <c r="H3" s="6">
        <v>5440</v>
      </c>
      <c r="I3" s="6">
        <v>0</v>
      </c>
      <c r="K3" s="6" t="s">
        <v>174</v>
      </c>
      <c r="L3" s="6">
        <f>SUMIF(D2:D51,"м",H2:H51)</f>
        <v>116170</v>
      </c>
      <c r="M3" s="8">
        <v>116170</v>
      </c>
    </row>
    <row r="4" spans="1:13" x14ac:dyDescent="0.2">
      <c r="A4" s="6" t="s">
        <v>19</v>
      </c>
      <c r="B4" s="6" t="s">
        <v>20</v>
      </c>
      <c r="C4" s="6" t="s">
        <v>21</v>
      </c>
      <c r="D4" s="9" t="s">
        <v>167</v>
      </c>
      <c r="E4" s="10">
        <v>26452</v>
      </c>
      <c r="F4" s="10" t="s">
        <v>168</v>
      </c>
      <c r="G4" s="6" t="s">
        <v>175</v>
      </c>
      <c r="H4" s="6">
        <v>2050</v>
      </c>
      <c r="I4" s="6">
        <v>1</v>
      </c>
      <c r="K4" s="6" t="s">
        <v>176</v>
      </c>
      <c r="L4" s="6">
        <f>SUMIF(D2:D51,"ж",H2:H51)</f>
        <v>86610</v>
      </c>
      <c r="M4" s="8">
        <v>86610</v>
      </c>
    </row>
    <row r="5" spans="1:13" x14ac:dyDescent="0.2">
      <c r="A5" s="6" t="s">
        <v>22</v>
      </c>
      <c r="B5" s="6" t="s">
        <v>23</v>
      </c>
      <c r="C5" s="6" t="s">
        <v>24</v>
      </c>
      <c r="D5" s="9" t="s">
        <v>171</v>
      </c>
      <c r="E5" s="10">
        <v>26504</v>
      </c>
      <c r="F5" s="10" t="s">
        <v>177</v>
      </c>
      <c r="G5" s="6" t="s">
        <v>175</v>
      </c>
      <c r="H5" s="6">
        <v>1800</v>
      </c>
      <c r="I5" s="6">
        <v>1</v>
      </c>
    </row>
    <row r="6" spans="1:13" x14ac:dyDescent="0.2">
      <c r="A6" s="6" t="s">
        <v>25</v>
      </c>
      <c r="B6" s="6" t="s">
        <v>26</v>
      </c>
      <c r="C6" s="6" t="s">
        <v>27</v>
      </c>
      <c r="D6" s="9" t="s">
        <v>171</v>
      </c>
      <c r="E6" s="10">
        <v>28493</v>
      </c>
      <c r="F6" s="10" t="s">
        <v>178</v>
      </c>
      <c r="G6" s="6" t="s">
        <v>179</v>
      </c>
      <c r="H6" s="6">
        <v>5750</v>
      </c>
      <c r="I6" s="6">
        <v>1</v>
      </c>
      <c r="K6" s="11" t="s">
        <v>180</v>
      </c>
      <c r="L6" s="12"/>
    </row>
    <row r="7" spans="1:13" x14ac:dyDescent="0.2">
      <c r="A7" s="6" t="s">
        <v>28</v>
      </c>
      <c r="B7" s="6" t="s">
        <v>29</v>
      </c>
      <c r="C7" s="6" t="s">
        <v>30</v>
      </c>
      <c r="D7" s="9" t="s">
        <v>167</v>
      </c>
      <c r="E7" s="10">
        <v>26065</v>
      </c>
      <c r="F7" s="10" t="s">
        <v>177</v>
      </c>
      <c r="G7" s="6" t="s">
        <v>179</v>
      </c>
      <c r="H7" s="6">
        <v>4000</v>
      </c>
      <c r="I7" s="6">
        <v>2</v>
      </c>
      <c r="K7" s="6" t="s">
        <v>181</v>
      </c>
      <c r="L7" s="6">
        <f>SUMIFS(I2:I51,E2:E51,"&lt;01.01.1980",I2:I51,"&gt;0")</f>
        <v>37</v>
      </c>
      <c r="M7" s="8">
        <v>37</v>
      </c>
    </row>
    <row r="8" spans="1:13" x14ac:dyDescent="0.2">
      <c r="A8" s="6" t="s">
        <v>31</v>
      </c>
      <c r="B8" s="6" t="s">
        <v>32</v>
      </c>
      <c r="C8" s="6" t="s">
        <v>33</v>
      </c>
      <c r="D8" s="9" t="s">
        <v>167</v>
      </c>
      <c r="E8" s="10">
        <v>25013</v>
      </c>
      <c r="F8" s="10" t="s">
        <v>168</v>
      </c>
      <c r="G8" s="6" t="s">
        <v>169</v>
      </c>
      <c r="H8" s="6">
        <v>3600</v>
      </c>
      <c r="I8" s="6">
        <v>0</v>
      </c>
      <c r="K8" s="6" t="s">
        <v>182</v>
      </c>
      <c r="L8" s="6">
        <f>SUMIFS(I2:I51,G2:G51,"АПС",I2:I51,"&gt;0")</f>
        <v>15</v>
      </c>
      <c r="M8" s="8">
        <v>15</v>
      </c>
    </row>
    <row r="9" spans="1:13" x14ac:dyDescent="0.2">
      <c r="A9" s="6" t="s">
        <v>34</v>
      </c>
      <c r="B9" s="6" t="s">
        <v>35</v>
      </c>
      <c r="C9" s="6" t="s">
        <v>36</v>
      </c>
      <c r="D9" s="9" t="s">
        <v>167</v>
      </c>
      <c r="E9" s="10">
        <v>24714</v>
      </c>
      <c r="F9" s="10" t="s">
        <v>177</v>
      </c>
      <c r="G9" s="6" t="s">
        <v>173</v>
      </c>
      <c r="H9" s="6">
        <v>7360</v>
      </c>
      <c r="I9" s="6">
        <v>1</v>
      </c>
    </row>
    <row r="10" spans="1:13" x14ac:dyDescent="0.2">
      <c r="A10" s="6" t="s">
        <v>37</v>
      </c>
      <c r="B10" s="6" t="s">
        <v>38</v>
      </c>
      <c r="C10" s="6" t="s">
        <v>39</v>
      </c>
      <c r="D10" s="9" t="s">
        <v>171</v>
      </c>
      <c r="E10" s="10">
        <v>31225</v>
      </c>
      <c r="F10" s="10" t="s">
        <v>183</v>
      </c>
      <c r="G10" s="6" t="s">
        <v>175</v>
      </c>
      <c r="H10" s="6">
        <v>1800</v>
      </c>
      <c r="I10" s="6">
        <v>2</v>
      </c>
    </row>
    <row r="11" spans="1:13" ht="15" x14ac:dyDescent="0.25">
      <c r="A11" s="6" t="s">
        <v>40</v>
      </c>
      <c r="B11" s="6" t="s">
        <v>41</v>
      </c>
      <c r="C11" s="6" t="s">
        <v>42</v>
      </c>
      <c r="D11" s="9" t="s">
        <v>167</v>
      </c>
      <c r="E11" s="10">
        <v>24630</v>
      </c>
      <c r="F11" s="10" t="s">
        <v>172</v>
      </c>
      <c r="G11" s="6" t="s">
        <v>169</v>
      </c>
      <c r="H11" s="6">
        <v>3000</v>
      </c>
      <c r="I11" s="6">
        <v>0</v>
      </c>
      <c r="K11" s="13" t="s">
        <v>170</v>
      </c>
      <c r="L11" s="60" t="s">
        <v>174</v>
      </c>
    </row>
    <row r="12" spans="1:13" x14ac:dyDescent="0.2">
      <c r="A12" s="6" t="s">
        <v>40</v>
      </c>
      <c r="B12" s="6" t="s">
        <v>32</v>
      </c>
      <c r="C12" s="6" t="s">
        <v>33</v>
      </c>
      <c r="D12" s="9" t="s">
        <v>167</v>
      </c>
      <c r="E12" s="10">
        <v>23440</v>
      </c>
      <c r="F12" s="10" t="s">
        <v>183</v>
      </c>
      <c r="G12" s="6" t="s">
        <v>169</v>
      </c>
      <c r="H12" s="6">
        <v>3450</v>
      </c>
      <c r="I12" s="6">
        <v>0</v>
      </c>
      <c r="K12" s="6" t="s">
        <v>168</v>
      </c>
      <c r="L12" s="6">
        <f>SUMIFS(H2:H51,F2:F51,"Москва",D2:D51,"м")</f>
        <v>33270</v>
      </c>
    </row>
    <row r="13" spans="1:13" x14ac:dyDescent="0.2">
      <c r="A13" s="6" t="s">
        <v>43</v>
      </c>
      <c r="B13" s="6" t="s">
        <v>44</v>
      </c>
      <c r="C13" s="6" t="s">
        <v>39</v>
      </c>
      <c r="D13" s="9" t="s">
        <v>171</v>
      </c>
      <c r="E13" s="10">
        <v>18084</v>
      </c>
      <c r="F13" s="10" t="s">
        <v>168</v>
      </c>
      <c r="G13" s="6" t="s">
        <v>175</v>
      </c>
      <c r="H13" s="6">
        <v>2700</v>
      </c>
      <c r="I13" s="6">
        <v>1</v>
      </c>
      <c r="K13" s="6" t="s">
        <v>184</v>
      </c>
      <c r="L13" s="6">
        <f>SUMIFS(H2:H51,F2:F51,"Санкт-Петербург",D2:D51,"м")</f>
        <v>11980</v>
      </c>
    </row>
    <row r="14" spans="1:13" x14ac:dyDescent="0.2">
      <c r="A14" s="6" t="s">
        <v>45</v>
      </c>
      <c r="B14" s="6" t="s">
        <v>46</v>
      </c>
      <c r="C14" s="6" t="s">
        <v>47</v>
      </c>
      <c r="D14" s="9" t="s">
        <v>171</v>
      </c>
      <c r="E14" s="10">
        <v>25538</v>
      </c>
      <c r="F14" s="10" t="s">
        <v>183</v>
      </c>
      <c r="G14" s="6" t="s">
        <v>179</v>
      </c>
      <c r="H14" s="6">
        <v>8500</v>
      </c>
      <c r="I14" s="6">
        <v>1</v>
      </c>
    </row>
    <row r="15" spans="1:13" x14ac:dyDescent="0.2">
      <c r="A15" s="6" t="s">
        <v>48</v>
      </c>
      <c r="B15" s="6" t="s">
        <v>49</v>
      </c>
      <c r="C15" s="6" t="s">
        <v>50</v>
      </c>
      <c r="D15" s="9" t="s">
        <v>167</v>
      </c>
      <c r="E15" s="10">
        <v>21318</v>
      </c>
      <c r="F15" s="10" t="s">
        <v>185</v>
      </c>
      <c r="G15" s="6" t="s">
        <v>169</v>
      </c>
      <c r="H15" s="6">
        <v>4650</v>
      </c>
      <c r="I15" s="6">
        <v>0</v>
      </c>
    </row>
    <row r="16" spans="1:13" x14ac:dyDescent="0.2">
      <c r="A16" s="6" t="s">
        <v>51</v>
      </c>
      <c r="B16" s="6" t="s">
        <v>52</v>
      </c>
      <c r="C16" s="6" t="s">
        <v>53</v>
      </c>
      <c r="D16" s="9" t="s">
        <v>167</v>
      </c>
      <c r="E16" s="10">
        <v>23370</v>
      </c>
      <c r="F16" s="10" t="s">
        <v>177</v>
      </c>
      <c r="G16" s="6" t="s">
        <v>175</v>
      </c>
      <c r="H16" s="6">
        <v>2070</v>
      </c>
      <c r="I16" s="6">
        <v>1</v>
      </c>
      <c r="K16" s="14"/>
    </row>
    <row r="17" spans="1:11" x14ac:dyDescent="0.2">
      <c r="A17" s="6" t="s">
        <v>54</v>
      </c>
      <c r="B17" s="6" t="s">
        <v>55</v>
      </c>
      <c r="C17" s="6" t="s">
        <v>56</v>
      </c>
      <c r="D17" s="9" t="s">
        <v>167</v>
      </c>
      <c r="E17" s="10">
        <v>27133</v>
      </c>
      <c r="F17" s="10" t="s">
        <v>177</v>
      </c>
      <c r="G17" s="6" t="s">
        <v>173</v>
      </c>
      <c r="H17" s="6">
        <v>6400</v>
      </c>
      <c r="I17" s="6">
        <v>3</v>
      </c>
      <c r="K17" s="14"/>
    </row>
    <row r="18" spans="1:11" x14ac:dyDescent="0.2">
      <c r="A18" s="6" t="s">
        <v>54</v>
      </c>
      <c r="B18" s="6" t="s">
        <v>57</v>
      </c>
      <c r="C18" s="6" t="s">
        <v>58</v>
      </c>
      <c r="D18" s="9" t="s">
        <v>171</v>
      </c>
      <c r="E18" s="10">
        <v>28320</v>
      </c>
      <c r="F18" s="10" t="s">
        <v>168</v>
      </c>
      <c r="G18" s="6" t="s">
        <v>169</v>
      </c>
      <c r="H18" s="6">
        <v>2400</v>
      </c>
      <c r="I18" s="6">
        <v>1</v>
      </c>
    </row>
    <row r="19" spans="1:11" x14ac:dyDescent="0.2">
      <c r="A19" s="6" t="s">
        <v>59</v>
      </c>
      <c r="B19" s="6" t="s">
        <v>60</v>
      </c>
      <c r="C19" s="6" t="s">
        <v>61</v>
      </c>
      <c r="D19" s="9" t="s">
        <v>171</v>
      </c>
      <c r="E19" s="10">
        <v>24957</v>
      </c>
      <c r="F19" s="10" t="s">
        <v>168</v>
      </c>
      <c r="G19" s="6" t="s">
        <v>175</v>
      </c>
      <c r="H19" s="6">
        <v>3100</v>
      </c>
      <c r="I19" s="6">
        <v>4</v>
      </c>
    </row>
    <row r="20" spans="1:11" x14ac:dyDescent="0.2">
      <c r="A20" s="6" t="s">
        <v>62</v>
      </c>
      <c r="B20" s="6" t="s">
        <v>63</v>
      </c>
      <c r="C20" s="6" t="s">
        <v>64</v>
      </c>
      <c r="D20" s="9" t="s">
        <v>167</v>
      </c>
      <c r="E20" s="10">
        <v>23048</v>
      </c>
      <c r="F20" s="10" t="s">
        <v>184</v>
      </c>
      <c r="G20" s="6" t="s">
        <v>169</v>
      </c>
      <c r="H20" s="6">
        <v>3480</v>
      </c>
      <c r="I20" s="6">
        <v>2</v>
      </c>
    </row>
    <row r="21" spans="1:11" x14ac:dyDescent="0.2">
      <c r="A21" s="6" t="s">
        <v>65</v>
      </c>
      <c r="B21" s="6" t="s">
        <v>66</v>
      </c>
      <c r="C21" s="6" t="s">
        <v>67</v>
      </c>
      <c r="D21" s="9" t="s">
        <v>171</v>
      </c>
      <c r="E21" s="10">
        <v>21450</v>
      </c>
      <c r="F21" s="10" t="s">
        <v>172</v>
      </c>
      <c r="G21" s="6" t="s">
        <v>175</v>
      </c>
      <c r="H21" s="6">
        <v>900</v>
      </c>
      <c r="I21" s="6">
        <v>1</v>
      </c>
    </row>
    <row r="22" spans="1:11" x14ac:dyDescent="0.2">
      <c r="A22" s="6" t="s">
        <v>68</v>
      </c>
      <c r="B22" s="6" t="s">
        <v>69</v>
      </c>
      <c r="C22" s="6" t="s">
        <v>70</v>
      </c>
      <c r="D22" s="9" t="s">
        <v>167</v>
      </c>
      <c r="E22" s="10">
        <v>25494</v>
      </c>
      <c r="F22" s="10" t="s">
        <v>186</v>
      </c>
      <c r="G22" s="6" t="s">
        <v>175</v>
      </c>
      <c r="H22" s="6">
        <v>905</v>
      </c>
      <c r="I22" s="6">
        <v>0</v>
      </c>
    </row>
    <row r="23" spans="1:11" x14ac:dyDescent="0.2">
      <c r="A23" s="6" t="s">
        <v>71</v>
      </c>
      <c r="B23" s="6" t="s">
        <v>72</v>
      </c>
      <c r="C23" s="6" t="s">
        <v>73</v>
      </c>
      <c r="D23" s="9" t="s">
        <v>167</v>
      </c>
      <c r="E23" s="10">
        <v>23091</v>
      </c>
      <c r="F23" s="10" t="s">
        <v>168</v>
      </c>
      <c r="G23" s="6" t="s">
        <v>179</v>
      </c>
      <c r="H23" s="6">
        <v>5750</v>
      </c>
      <c r="I23" s="6">
        <v>1</v>
      </c>
    </row>
    <row r="24" spans="1:11" x14ac:dyDescent="0.2">
      <c r="A24" s="6" t="s">
        <v>74</v>
      </c>
      <c r="B24" s="6" t="s">
        <v>75</v>
      </c>
      <c r="C24" s="6" t="s">
        <v>76</v>
      </c>
      <c r="D24" s="9" t="s">
        <v>171</v>
      </c>
      <c r="E24" s="10">
        <v>32763</v>
      </c>
      <c r="F24" s="10" t="s">
        <v>186</v>
      </c>
      <c r="G24" s="6" t="s">
        <v>175</v>
      </c>
      <c r="H24" s="6">
        <v>1800</v>
      </c>
      <c r="I24" s="6">
        <v>1</v>
      </c>
    </row>
    <row r="25" spans="1:11" x14ac:dyDescent="0.2">
      <c r="A25" s="6" t="s">
        <v>77</v>
      </c>
      <c r="B25" s="6" t="s">
        <v>78</v>
      </c>
      <c r="C25" s="6" t="s">
        <v>76</v>
      </c>
      <c r="D25" s="9" t="s">
        <v>171</v>
      </c>
      <c r="E25" s="10">
        <v>30253</v>
      </c>
      <c r="F25" s="10" t="s">
        <v>168</v>
      </c>
      <c r="G25" s="6" t="s">
        <v>169</v>
      </c>
      <c r="H25" s="6">
        <v>3000</v>
      </c>
      <c r="I25" s="6">
        <v>1</v>
      </c>
    </row>
    <row r="26" spans="1:11" x14ac:dyDescent="0.2">
      <c r="A26" s="6" t="s">
        <v>79</v>
      </c>
      <c r="B26" s="6" t="s">
        <v>80</v>
      </c>
      <c r="C26" s="6" t="s">
        <v>81</v>
      </c>
      <c r="D26" s="9" t="s">
        <v>171</v>
      </c>
      <c r="E26" s="10">
        <v>32451</v>
      </c>
      <c r="F26" s="10" t="s">
        <v>187</v>
      </c>
      <c r="G26" s="6" t="s">
        <v>179</v>
      </c>
      <c r="H26" s="6">
        <v>4750</v>
      </c>
      <c r="I26" s="6">
        <v>0</v>
      </c>
    </row>
    <row r="27" spans="1:11" x14ac:dyDescent="0.2">
      <c r="A27" s="6" t="s">
        <v>82</v>
      </c>
      <c r="B27" s="6" t="s">
        <v>83</v>
      </c>
      <c r="C27" s="6" t="s">
        <v>84</v>
      </c>
      <c r="D27" s="9" t="s">
        <v>167</v>
      </c>
      <c r="E27" s="10">
        <v>24172</v>
      </c>
      <c r="F27" s="10" t="s">
        <v>187</v>
      </c>
      <c r="G27" s="6" t="s">
        <v>175</v>
      </c>
      <c r="H27" s="6">
        <v>1800</v>
      </c>
      <c r="I27" s="6">
        <v>0</v>
      </c>
    </row>
    <row r="28" spans="1:11" x14ac:dyDescent="0.2">
      <c r="A28" s="6" t="s">
        <v>85</v>
      </c>
      <c r="B28" s="6" t="s">
        <v>86</v>
      </c>
      <c r="C28" s="6" t="s">
        <v>87</v>
      </c>
      <c r="D28" s="9" t="s">
        <v>167</v>
      </c>
      <c r="E28" s="10">
        <v>28244</v>
      </c>
      <c r="F28" s="10" t="s">
        <v>168</v>
      </c>
      <c r="G28" s="6" t="s">
        <v>173</v>
      </c>
      <c r="H28" s="6">
        <v>10880</v>
      </c>
      <c r="I28" s="6">
        <v>1</v>
      </c>
    </row>
    <row r="29" spans="1:11" x14ac:dyDescent="0.2">
      <c r="A29" s="6" t="s">
        <v>88</v>
      </c>
      <c r="B29" s="6" t="s">
        <v>80</v>
      </c>
      <c r="C29" s="6" t="s">
        <v>89</v>
      </c>
      <c r="D29" s="9" t="s">
        <v>171</v>
      </c>
      <c r="E29" s="10">
        <v>21929</v>
      </c>
      <c r="F29" s="10" t="s">
        <v>184</v>
      </c>
      <c r="G29" s="6" t="s">
        <v>179</v>
      </c>
      <c r="H29" s="6">
        <v>5000</v>
      </c>
      <c r="I29" s="6">
        <v>1</v>
      </c>
    </row>
    <row r="30" spans="1:11" x14ac:dyDescent="0.2">
      <c r="A30" s="6" t="s">
        <v>90</v>
      </c>
      <c r="B30" s="6" t="s">
        <v>91</v>
      </c>
      <c r="C30" s="6" t="s">
        <v>81</v>
      </c>
      <c r="D30" s="9" t="s">
        <v>171</v>
      </c>
      <c r="E30" s="10">
        <v>22196</v>
      </c>
      <c r="F30" s="10" t="s">
        <v>184</v>
      </c>
      <c r="G30" s="6" t="s">
        <v>175</v>
      </c>
      <c r="H30" s="6">
        <v>1900</v>
      </c>
      <c r="I30" s="6">
        <v>1</v>
      </c>
    </row>
    <row r="31" spans="1:11" x14ac:dyDescent="0.2">
      <c r="A31" s="6" t="s">
        <v>92</v>
      </c>
      <c r="B31" s="6" t="s">
        <v>93</v>
      </c>
      <c r="C31" s="6" t="s">
        <v>94</v>
      </c>
      <c r="D31" s="9" t="s">
        <v>167</v>
      </c>
      <c r="E31" s="10">
        <v>31967</v>
      </c>
      <c r="F31" s="10" t="s">
        <v>187</v>
      </c>
      <c r="G31" s="6" t="s">
        <v>169</v>
      </c>
      <c r="H31" s="6">
        <v>3450</v>
      </c>
      <c r="I31" s="6">
        <v>0</v>
      </c>
    </row>
    <row r="32" spans="1:11" x14ac:dyDescent="0.2">
      <c r="A32" s="6" t="s">
        <v>95</v>
      </c>
      <c r="B32" s="6" t="s">
        <v>86</v>
      </c>
      <c r="C32" s="6" t="s">
        <v>84</v>
      </c>
      <c r="D32" s="9" t="s">
        <v>167</v>
      </c>
      <c r="E32" s="10">
        <v>22803</v>
      </c>
      <c r="F32" s="10" t="s">
        <v>168</v>
      </c>
      <c r="G32" s="6" t="s">
        <v>169</v>
      </c>
      <c r="H32" s="6">
        <v>2550</v>
      </c>
      <c r="I32" s="6">
        <v>1</v>
      </c>
    </row>
    <row r="33" spans="1:9" x14ac:dyDescent="0.2">
      <c r="A33" s="6" t="s">
        <v>95</v>
      </c>
      <c r="B33" s="6" t="s">
        <v>83</v>
      </c>
      <c r="C33" s="6" t="s">
        <v>84</v>
      </c>
      <c r="D33" s="9" t="s">
        <v>167</v>
      </c>
      <c r="E33" s="10">
        <v>32940</v>
      </c>
      <c r="F33" s="10" t="s">
        <v>187</v>
      </c>
      <c r="G33" s="6" t="s">
        <v>173</v>
      </c>
      <c r="H33" s="6">
        <v>7360</v>
      </c>
      <c r="I33" s="6">
        <v>2</v>
      </c>
    </row>
    <row r="34" spans="1:9" x14ac:dyDescent="0.2">
      <c r="A34" s="6" t="s">
        <v>96</v>
      </c>
      <c r="B34" s="6" t="s">
        <v>97</v>
      </c>
      <c r="C34" s="6" t="s">
        <v>98</v>
      </c>
      <c r="D34" s="9" t="s">
        <v>171</v>
      </c>
      <c r="E34" s="10">
        <v>30735</v>
      </c>
      <c r="F34" s="10" t="s">
        <v>184</v>
      </c>
      <c r="G34" s="6" t="s">
        <v>173</v>
      </c>
      <c r="H34" s="6">
        <v>3600</v>
      </c>
      <c r="I34" s="6">
        <v>3</v>
      </c>
    </row>
    <row r="35" spans="1:9" x14ac:dyDescent="0.2">
      <c r="A35" s="6" t="s">
        <v>96</v>
      </c>
      <c r="B35" s="6" t="s">
        <v>99</v>
      </c>
      <c r="C35" s="6" t="s">
        <v>100</v>
      </c>
      <c r="D35" s="9" t="s">
        <v>171</v>
      </c>
      <c r="E35" s="10">
        <v>27437</v>
      </c>
      <c r="F35" s="10" t="s">
        <v>172</v>
      </c>
      <c r="G35" s="6" t="s">
        <v>179</v>
      </c>
      <c r="H35" s="6">
        <v>8500</v>
      </c>
      <c r="I35" s="6">
        <v>1</v>
      </c>
    </row>
    <row r="36" spans="1:9" x14ac:dyDescent="0.2">
      <c r="A36" s="6" t="s">
        <v>101</v>
      </c>
      <c r="B36" s="6" t="s">
        <v>102</v>
      </c>
      <c r="C36" s="6" t="s">
        <v>103</v>
      </c>
      <c r="D36" s="9" t="s">
        <v>167</v>
      </c>
      <c r="E36" s="10">
        <v>30483</v>
      </c>
      <c r="F36" s="10" t="s">
        <v>184</v>
      </c>
      <c r="G36" s="6" t="s">
        <v>169</v>
      </c>
      <c r="H36" s="6">
        <v>3400</v>
      </c>
      <c r="I36" s="6">
        <v>1</v>
      </c>
    </row>
    <row r="37" spans="1:9" x14ac:dyDescent="0.2">
      <c r="A37" s="6" t="s">
        <v>104</v>
      </c>
      <c r="B37" s="6" t="s">
        <v>105</v>
      </c>
      <c r="C37" s="6" t="s">
        <v>106</v>
      </c>
      <c r="D37" s="9" t="s">
        <v>167</v>
      </c>
      <c r="E37" s="10">
        <v>22608</v>
      </c>
      <c r="F37" s="10" t="s">
        <v>168</v>
      </c>
      <c r="G37" s="6" t="s">
        <v>175</v>
      </c>
      <c r="H37" s="6">
        <v>2070</v>
      </c>
      <c r="I37" s="6">
        <v>0</v>
      </c>
    </row>
    <row r="38" spans="1:9" x14ac:dyDescent="0.2">
      <c r="A38" s="6" t="s">
        <v>107</v>
      </c>
      <c r="B38" s="6" t="s">
        <v>105</v>
      </c>
      <c r="C38" s="6" t="s">
        <v>106</v>
      </c>
      <c r="D38" s="9" t="s">
        <v>167</v>
      </c>
      <c r="E38" s="10">
        <v>25887</v>
      </c>
      <c r="F38" s="10" t="s">
        <v>185</v>
      </c>
      <c r="G38" s="6" t="s">
        <v>169</v>
      </c>
      <c r="H38" s="6">
        <v>4650</v>
      </c>
      <c r="I38" s="6">
        <v>1</v>
      </c>
    </row>
    <row r="39" spans="1:9" x14ac:dyDescent="0.2">
      <c r="A39" s="6" t="s">
        <v>108</v>
      </c>
      <c r="B39" s="6" t="s">
        <v>109</v>
      </c>
      <c r="C39" s="6" t="s">
        <v>110</v>
      </c>
      <c r="D39" s="9" t="s">
        <v>167</v>
      </c>
      <c r="E39" s="10">
        <v>22127</v>
      </c>
      <c r="F39" s="10" t="s">
        <v>185</v>
      </c>
      <c r="G39" s="6" t="s">
        <v>179</v>
      </c>
      <c r="H39" s="6">
        <v>2515</v>
      </c>
      <c r="I39" s="6">
        <v>1</v>
      </c>
    </row>
    <row r="40" spans="1:9" x14ac:dyDescent="0.2">
      <c r="A40" s="6" t="s">
        <v>108</v>
      </c>
      <c r="B40" s="6" t="s">
        <v>111</v>
      </c>
      <c r="C40" s="6" t="s">
        <v>110</v>
      </c>
      <c r="D40" s="9" t="s">
        <v>167</v>
      </c>
      <c r="E40" s="10">
        <v>23927</v>
      </c>
      <c r="F40" s="10" t="s">
        <v>187</v>
      </c>
      <c r="G40" s="6" t="s">
        <v>169</v>
      </c>
      <c r="H40" s="6">
        <v>3450</v>
      </c>
      <c r="I40" s="6">
        <v>0</v>
      </c>
    </row>
    <row r="41" spans="1:9" x14ac:dyDescent="0.2">
      <c r="A41" s="6" t="s">
        <v>112</v>
      </c>
      <c r="B41" s="6" t="s">
        <v>113</v>
      </c>
      <c r="C41" s="6" t="s">
        <v>114</v>
      </c>
      <c r="D41" s="9" t="s">
        <v>171</v>
      </c>
      <c r="E41" s="10">
        <v>24898</v>
      </c>
      <c r="F41" s="10" t="s">
        <v>168</v>
      </c>
      <c r="G41" s="6" t="s">
        <v>175</v>
      </c>
      <c r="H41" s="6">
        <v>2100</v>
      </c>
      <c r="I41" s="6">
        <v>1</v>
      </c>
    </row>
    <row r="42" spans="1:9" x14ac:dyDescent="0.2">
      <c r="A42" s="6" t="s">
        <v>115</v>
      </c>
      <c r="B42" s="6" t="s">
        <v>116</v>
      </c>
      <c r="C42" s="6" t="s">
        <v>117</v>
      </c>
      <c r="D42" s="9" t="s">
        <v>171</v>
      </c>
      <c r="E42" s="10">
        <v>22390</v>
      </c>
      <c r="F42" s="10" t="s">
        <v>187</v>
      </c>
      <c r="G42" s="6" t="s">
        <v>169</v>
      </c>
      <c r="H42" s="6">
        <v>2550</v>
      </c>
      <c r="I42" s="6">
        <v>1</v>
      </c>
    </row>
    <row r="43" spans="1:9" x14ac:dyDescent="0.2">
      <c r="A43" s="6" t="s">
        <v>118</v>
      </c>
      <c r="B43" s="6" t="s">
        <v>119</v>
      </c>
      <c r="C43" s="6" t="s">
        <v>120</v>
      </c>
      <c r="D43" s="9" t="s">
        <v>167</v>
      </c>
      <c r="E43" s="10">
        <v>27987</v>
      </c>
      <c r="F43" s="10" t="s">
        <v>184</v>
      </c>
      <c r="G43" s="6" t="s">
        <v>173</v>
      </c>
      <c r="H43" s="6">
        <v>5100</v>
      </c>
      <c r="I43" s="6">
        <v>1</v>
      </c>
    </row>
    <row r="44" spans="1:9" x14ac:dyDescent="0.2">
      <c r="A44" s="6" t="s">
        <v>121</v>
      </c>
      <c r="B44" s="6" t="s">
        <v>122</v>
      </c>
      <c r="C44" s="6" t="s">
        <v>123</v>
      </c>
      <c r="D44" s="9" t="s">
        <v>167</v>
      </c>
      <c r="E44" s="10">
        <v>28781</v>
      </c>
      <c r="F44" s="10" t="s">
        <v>168</v>
      </c>
      <c r="G44" s="6" t="s">
        <v>175</v>
      </c>
      <c r="H44" s="6">
        <v>3060</v>
      </c>
      <c r="I44" s="6">
        <v>0</v>
      </c>
    </row>
    <row r="45" spans="1:9" x14ac:dyDescent="0.2">
      <c r="A45" s="6" t="s">
        <v>124</v>
      </c>
      <c r="B45" s="6" t="s">
        <v>125</v>
      </c>
      <c r="C45" s="6" t="s">
        <v>126</v>
      </c>
      <c r="D45" s="9" t="s">
        <v>171</v>
      </c>
      <c r="E45" s="10">
        <v>29304</v>
      </c>
      <c r="F45" s="10" t="s">
        <v>172</v>
      </c>
      <c r="G45" s="6" t="s">
        <v>175</v>
      </c>
      <c r="H45" s="6">
        <v>2080</v>
      </c>
      <c r="I45" s="6">
        <v>1</v>
      </c>
    </row>
    <row r="46" spans="1:9" x14ac:dyDescent="0.2">
      <c r="A46" s="6" t="s">
        <v>127</v>
      </c>
      <c r="B46" s="6" t="s">
        <v>128</v>
      </c>
      <c r="C46" s="6" t="s">
        <v>129</v>
      </c>
      <c r="D46" s="9" t="s">
        <v>171</v>
      </c>
      <c r="E46" s="10">
        <v>33034</v>
      </c>
      <c r="F46" s="10" t="s">
        <v>185</v>
      </c>
      <c r="G46" s="6" t="s">
        <v>175</v>
      </c>
      <c r="H46" s="6">
        <v>3060</v>
      </c>
      <c r="I46" s="6">
        <v>0</v>
      </c>
    </row>
    <row r="47" spans="1:9" x14ac:dyDescent="0.2">
      <c r="A47" s="6" t="s">
        <v>130</v>
      </c>
      <c r="B47" s="6" t="s">
        <v>131</v>
      </c>
      <c r="C47" s="6" t="s">
        <v>132</v>
      </c>
      <c r="D47" s="9" t="s">
        <v>167</v>
      </c>
      <c r="E47" s="10">
        <v>22696</v>
      </c>
      <c r="F47" s="10" t="s">
        <v>172</v>
      </c>
      <c r="G47" s="6" t="s">
        <v>173</v>
      </c>
      <c r="H47" s="6">
        <v>7360</v>
      </c>
      <c r="I47" s="6">
        <v>3</v>
      </c>
    </row>
    <row r="48" spans="1:9" x14ac:dyDescent="0.2">
      <c r="A48" s="6" t="s">
        <v>133</v>
      </c>
      <c r="B48" s="6" t="s">
        <v>134</v>
      </c>
      <c r="C48" s="6" t="s">
        <v>135</v>
      </c>
      <c r="D48" s="9" t="s">
        <v>167</v>
      </c>
      <c r="E48" s="10">
        <v>23627</v>
      </c>
      <c r="F48" s="10" t="s">
        <v>172</v>
      </c>
      <c r="G48" s="6" t="s">
        <v>179</v>
      </c>
      <c r="H48" s="6">
        <v>8500</v>
      </c>
      <c r="I48" s="6">
        <v>0</v>
      </c>
    </row>
    <row r="49" spans="1:9" s="1" customFormat="1" x14ac:dyDescent="0.2">
      <c r="A49" s="6" t="s">
        <v>136</v>
      </c>
      <c r="B49" s="6" t="s">
        <v>137</v>
      </c>
      <c r="C49" s="6" t="s">
        <v>138</v>
      </c>
      <c r="D49" s="9" t="s">
        <v>171</v>
      </c>
      <c r="E49" s="10">
        <v>27889</v>
      </c>
      <c r="F49" s="10" t="s">
        <v>168</v>
      </c>
      <c r="G49" s="6" t="s">
        <v>173</v>
      </c>
      <c r="H49" s="6">
        <v>10880</v>
      </c>
      <c r="I49" s="6">
        <v>1</v>
      </c>
    </row>
    <row r="50" spans="1:9" s="1" customFormat="1" x14ac:dyDescent="0.2">
      <c r="A50" s="6" t="s">
        <v>139</v>
      </c>
      <c r="B50" s="6" t="s">
        <v>140</v>
      </c>
      <c r="C50" s="6" t="s">
        <v>141</v>
      </c>
      <c r="D50" s="9" t="s">
        <v>171</v>
      </c>
      <c r="E50" s="10">
        <v>28648</v>
      </c>
      <c r="F50" s="10" t="s">
        <v>172</v>
      </c>
      <c r="G50" s="6" t="s">
        <v>179</v>
      </c>
      <c r="H50" s="6">
        <v>5000</v>
      </c>
      <c r="I50" s="6">
        <v>0</v>
      </c>
    </row>
    <row r="51" spans="1:9" s="1" customFormat="1" x14ac:dyDescent="0.2">
      <c r="A51" s="6" t="s">
        <v>142</v>
      </c>
      <c r="B51" s="6" t="s">
        <v>143</v>
      </c>
      <c r="C51" s="6" t="s">
        <v>144</v>
      </c>
      <c r="D51" s="9" t="s">
        <v>167</v>
      </c>
      <c r="E51" s="10">
        <v>29002</v>
      </c>
      <c r="F51" s="10" t="s">
        <v>168</v>
      </c>
      <c r="G51" s="6" t="s">
        <v>175</v>
      </c>
      <c r="H51" s="6">
        <v>1800</v>
      </c>
      <c r="I51" s="6">
        <v>2</v>
      </c>
    </row>
    <row r="52" spans="1:9" s="1" customFormat="1" x14ac:dyDescent="0.2">
      <c r="E52" s="15"/>
      <c r="F52" s="15"/>
    </row>
    <row r="53" spans="1:9" s="1" customFormat="1" x14ac:dyDescent="0.2">
      <c r="E53" s="15"/>
      <c r="F53" s="15"/>
    </row>
    <row r="54" spans="1:9" s="1" customFormat="1" x14ac:dyDescent="0.2">
      <c r="E54" s="15"/>
      <c r="F54" s="15"/>
    </row>
    <row r="55" spans="1:9" s="1" customFormat="1" x14ac:dyDescent="0.2">
      <c r="E55" s="15"/>
      <c r="F55" s="15"/>
    </row>
    <row r="56" spans="1:9" s="1" customFormat="1" x14ac:dyDescent="0.2">
      <c r="E56" s="15"/>
      <c r="F56" s="15"/>
    </row>
    <row r="57" spans="1:9" s="1" customFormat="1" x14ac:dyDescent="0.2">
      <c r="E57" s="15"/>
      <c r="F57" s="15"/>
    </row>
    <row r="58" spans="1:9" s="1" customFormat="1" x14ac:dyDescent="0.2">
      <c r="E58" s="15"/>
      <c r="F58" s="15"/>
    </row>
    <row r="59" spans="1:9" s="1" customFormat="1" x14ac:dyDescent="0.2">
      <c r="E59" s="15"/>
      <c r="F59" s="15"/>
    </row>
    <row r="60" spans="1:9" s="1" customFormat="1" x14ac:dyDescent="0.2">
      <c r="E60" s="15"/>
      <c r="F60" s="15"/>
    </row>
    <row r="61" spans="1:9" s="1" customFormat="1" x14ac:dyDescent="0.2">
      <c r="E61" s="15"/>
      <c r="F61" s="15"/>
    </row>
    <row r="62" spans="1:9" s="1" customFormat="1" x14ac:dyDescent="0.2">
      <c r="E62" s="15"/>
      <c r="F62" s="15"/>
    </row>
    <row r="63" spans="1:9" s="1" customFormat="1" x14ac:dyDescent="0.2">
      <c r="E63" s="15"/>
      <c r="F63" s="15"/>
    </row>
    <row r="64" spans="1:9" s="1" customFormat="1" x14ac:dyDescent="0.2">
      <c r="E64" s="15"/>
      <c r="F64" s="15"/>
    </row>
    <row r="65" spans="5:6" s="1" customFormat="1" x14ac:dyDescent="0.2">
      <c r="E65" s="15"/>
      <c r="F65" s="15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20">
    <tabColor rgb="FFCC6600"/>
  </sheetPr>
  <dimension ref="B2:E26"/>
  <sheetViews>
    <sheetView showGridLines="0" workbookViewId="0"/>
  </sheetViews>
  <sheetFormatPr defaultColWidth="9" defaultRowHeight="14.25" x14ac:dyDescent="0.2"/>
  <cols>
    <col min="1" max="1" width="2.5" style="1" customWidth="1"/>
    <col min="2" max="5" width="18.625" style="1" customWidth="1"/>
    <col min="6" max="16384" width="9" style="1"/>
  </cols>
  <sheetData>
    <row r="2" spans="2:5" x14ac:dyDescent="0.2">
      <c r="B2" s="68" t="s">
        <v>488</v>
      </c>
      <c r="C2" s="68" t="s">
        <v>489</v>
      </c>
      <c r="D2" s="68" t="s">
        <v>490</v>
      </c>
      <c r="E2" s="68" t="s">
        <v>524</v>
      </c>
    </row>
    <row r="3" spans="2:5" x14ac:dyDescent="0.2">
      <c r="B3" s="69" t="s">
        <v>492</v>
      </c>
      <c r="C3" s="70">
        <v>4200</v>
      </c>
      <c r="D3" s="70">
        <v>2500</v>
      </c>
      <c r="E3" s="70">
        <v>1500</v>
      </c>
    </row>
    <row r="4" spans="2:5" x14ac:dyDescent="0.2">
      <c r="B4" s="69" t="s">
        <v>510</v>
      </c>
      <c r="C4" s="70">
        <v>5000</v>
      </c>
      <c r="D4" s="70">
        <v>7500</v>
      </c>
      <c r="E4" s="70">
        <v>7800</v>
      </c>
    </row>
    <row r="5" spans="2:5" x14ac:dyDescent="0.2">
      <c r="B5" s="69" t="s">
        <v>493</v>
      </c>
      <c r="C5" s="70">
        <v>2200</v>
      </c>
      <c r="D5" s="70">
        <v>4900</v>
      </c>
      <c r="E5" s="70">
        <v>3700</v>
      </c>
    </row>
    <row r="6" spans="2:5" x14ac:dyDescent="0.2">
      <c r="B6" s="69" t="s">
        <v>494</v>
      </c>
      <c r="C6" s="70">
        <v>3500</v>
      </c>
      <c r="D6" s="70">
        <v>5400</v>
      </c>
      <c r="E6" s="70">
        <v>8000</v>
      </c>
    </row>
    <row r="7" spans="2:5" x14ac:dyDescent="0.2">
      <c r="B7" s="69" t="s">
        <v>496</v>
      </c>
      <c r="C7" s="70"/>
      <c r="D7" s="70">
        <v>6300</v>
      </c>
      <c r="E7" s="70">
        <v>3100</v>
      </c>
    </row>
    <row r="8" spans="2:5" x14ac:dyDescent="0.2">
      <c r="B8" s="69" t="s">
        <v>497</v>
      </c>
      <c r="C8" s="70">
        <v>8800</v>
      </c>
      <c r="D8" s="70">
        <v>7800</v>
      </c>
      <c r="E8" s="70"/>
    </row>
    <row r="9" spans="2:5" x14ac:dyDescent="0.2">
      <c r="B9" s="69" t="s">
        <v>498</v>
      </c>
      <c r="C9" s="70">
        <v>1500</v>
      </c>
      <c r="D9" s="70">
        <v>9000</v>
      </c>
      <c r="E9" s="70">
        <v>3100</v>
      </c>
    </row>
    <row r="10" spans="2:5" x14ac:dyDescent="0.2">
      <c r="B10" s="69" t="s">
        <v>499</v>
      </c>
      <c r="C10" s="70">
        <v>7700</v>
      </c>
      <c r="D10" s="70">
        <v>2700</v>
      </c>
      <c r="E10" s="70">
        <v>3400</v>
      </c>
    </row>
    <row r="11" spans="2:5" x14ac:dyDescent="0.2">
      <c r="B11" s="69" t="s">
        <v>502</v>
      </c>
      <c r="C11" s="70">
        <v>8700</v>
      </c>
      <c r="D11" s="70">
        <v>7200</v>
      </c>
      <c r="E11" s="70">
        <v>8100</v>
      </c>
    </row>
    <row r="12" spans="2:5" x14ac:dyDescent="0.2">
      <c r="B12" s="69" t="s">
        <v>511</v>
      </c>
      <c r="C12" s="70">
        <v>4800</v>
      </c>
      <c r="D12" s="70">
        <v>3300</v>
      </c>
      <c r="E12" s="70">
        <v>8700</v>
      </c>
    </row>
    <row r="13" spans="2:5" x14ac:dyDescent="0.2">
      <c r="B13" s="69" t="s">
        <v>512</v>
      </c>
      <c r="C13" s="70">
        <v>3900</v>
      </c>
      <c r="D13" s="70">
        <v>800</v>
      </c>
      <c r="E13" s="70">
        <v>2200</v>
      </c>
    </row>
    <row r="14" spans="2:5" x14ac:dyDescent="0.2">
      <c r="B14" s="69" t="s">
        <v>513</v>
      </c>
      <c r="C14" s="70">
        <v>3400</v>
      </c>
      <c r="D14" s="70">
        <v>8100</v>
      </c>
      <c r="E14" s="70">
        <v>5800</v>
      </c>
    </row>
    <row r="15" spans="2:5" x14ac:dyDescent="0.2">
      <c r="B15" s="69" t="s">
        <v>514</v>
      </c>
      <c r="C15" s="70">
        <v>6200</v>
      </c>
      <c r="D15" s="70">
        <v>7000</v>
      </c>
      <c r="E15" s="70">
        <v>2700</v>
      </c>
    </row>
    <row r="16" spans="2:5" x14ac:dyDescent="0.2">
      <c r="B16" s="69" t="s">
        <v>514</v>
      </c>
      <c r="C16" s="70">
        <v>5400</v>
      </c>
      <c r="D16" s="70">
        <v>800</v>
      </c>
      <c r="E16" s="70">
        <v>5300</v>
      </c>
    </row>
    <row r="17" spans="2:5" x14ac:dyDescent="0.2">
      <c r="B17" s="69" t="s">
        <v>515</v>
      </c>
      <c r="C17" s="70"/>
      <c r="D17" s="70">
        <v>2000</v>
      </c>
      <c r="E17" s="70"/>
    </row>
    <row r="18" spans="2:5" x14ac:dyDescent="0.2">
      <c r="B18" s="69" t="s">
        <v>516</v>
      </c>
      <c r="C18" s="70">
        <v>3800</v>
      </c>
      <c r="D18" s="70">
        <v>5200</v>
      </c>
      <c r="E18" s="70">
        <v>4000</v>
      </c>
    </row>
    <row r="19" spans="2:5" x14ac:dyDescent="0.2">
      <c r="B19" s="69" t="s">
        <v>517</v>
      </c>
      <c r="C19" s="70">
        <v>500</v>
      </c>
      <c r="D19" s="70">
        <v>7300</v>
      </c>
      <c r="E19" s="70"/>
    </row>
    <row r="20" spans="2:5" x14ac:dyDescent="0.2">
      <c r="B20" s="69" t="s">
        <v>518</v>
      </c>
      <c r="C20" s="70">
        <v>600</v>
      </c>
      <c r="D20" s="70"/>
      <c r="E20" s="70">
        <v>6200</v>
      </c>
    </row>
    <row r="21" spans="2:5" x14ac:dyDescent="0.2">
      <c r="B21" s="69" t="s">
        <v>519</v>
      </c>
      <c r="C21" s="70">
        <v>2500</v>
      </c>
      <c r="D21" s="70">
        <v>3400</v>
      </c>
      <c r="E21" s="70">
        <v>3300</v>
      </c>
    </row>
    <row r="22" spans="2:5" x14ac:dyDescent="0.2">
      <c r="B22" s="69" t="s">
        <v>519</v>
      </c>
      <c r="C22" s="70">
        <v>7900</v>
      </c>
      <c r="D22" s="70">
        <v>4700</v>
      </c>
      <c r="E22" s="70">
        <v>2300</v>
      </c>
    </row>
    <row r="23" spans="2:5" x14ac:dyDescent="0.2">
      <c r="B23" s="69" t="s">
        <v>520</v>
      </c>
      <c r="C23" s="70">
        <v>300</v>
      </c>
      <c r="D23" s="70">
        <v>6000</v>
      </c>
      <c r="E23" s="70">
        <v>8300</v>
      </c>
    </row>
    <row r="24" spans="2:5" x14ac:dyDescent="0.2">
      <c r="B24" s="69" t="s">
        <v>521</v>
      </c>
      <c r="C24" s="70">
        <v>4800</v>
      </c>
      <c r="D24" s="70">
        <v>9300</v>
      </c>
      <c r="E24" s="70">
        <v>900</v>
      </c>
    </row>
    <row r="25" spans="2:5" x14ac:dyDescent="0.2">
      <c r="B25" s="69" t="s">
        <v>522</v>
      </c>
      <c r="C25" s="70">
        <v>9700</v>
      </c>
      <c r="D25" s="70">
        <v>5000</v>
      </c>
      <c r="E25" s="70">
        <v>8200</v>
      </c>
    </row>
    <row r="26" spans="2:5" x14ac:dyDescent="0.2">
      <c r="B26" s="69" t="s">
        <v>523</v>
      </c>
      <c r="C26" s="70">
        <v>8500</v>
      </c>
      <c r="D26" s="70"/>
      <c r="E26" s="7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21">
    <tabColor theme="9"/>
  </sheetPr>
  <dimension ref="A1:R116"/>
  <sheetViews>
    <sheetView showGridLines="0" tabSelected="1" workbookViewId="0">
      <selection activeCell="I34" sqref="I34"/>
    </sheetView>
  </sheetViews>
  <sheetFormatPr defaultColWidth="9" defaultRowHeight="14.25" x14ac:dyDescent="0.2"/>
  <cols>
    <col min="1" max="1" width="9.875" style="1" bestFit="1" customWidth="1"/>
    <col min="2" max="2" width="15" style="1" customWidth="1"/>
    <col min="3" max="3" width="12.375" style="1" customWidth="1"/>
    <col min="4" max="4" width="11.875" style="1" customWidth="1"/>
    <col min="5" max="5" width="19.625" style="1" bestFit="1" customWidth="1"/>
    <col min="6" max="6" width="9.875" style="1" bestFit="1" customWidth="1"/>
    <col min="7" max="7" width="25.75" style="1" bestFit="1" customWidth="1"/>
    <col min="8" max="8" width="16.75" style="1" bestFit="1" customWidth="1"/>
    <col min="9" max="9" width="28.875" style="1" bestFit="1" customWidth="1"/>
    <col min="10" max="10" width="27.5" style="1" bestFit="1" customWidth="1"/>
    <col min="11" max="11" width="25.875" style="1" bestFit="1" customWidth="1"/>
    <col min="12" max="12" width="34.25" style="1" bestFit="1" customWidth="1"/>
    <col min="13" max="13" width="36.125" style="1" bestFit="1" customWidth="1"/>
    <col min="14" max="14" width="29" style="1" bestFit="1" customWidth="1"/>
    <col min="15" max="15" width="33.125" style="1" bestFit="1" customWidth="1"/>
    <col min="16" max="16" width="30" style="1" bestFit="1" customWidth="1"/>
    <col min="17" max="17" width="35.75" style="1" bestFit="1" customWidth="1"/>
    <col min="18" max="18" width="11.5" style="1" bestFit="1" customWidth="1"/>
    <col min="19" max="16384" width="9" style="1"/>
  </cols>
  <sheetData>
    <row r="1" spans="1:18" ht="15.75" x14ac:dyDescent="0.25">
      <c r="A1" s="71" t="s">
        <v>472</v>
      </c>
      <c r="B1" s="71" t="s">
        <v>145</v>
      </c>
      <c r="C1" s="71" t="s">
        <v>147</v>
      </c>
      <c r="D1" s="71" t="s">
        <v>473</v>
      </c>
      <c r="E1" s="71" t="s">
        <v>474</v>
      </c>
      <c r="G1" s="110" t="s">
        <v>145</v>
      </c>
      <c r="H1" t="s">
        <v>581</v>
      </c>
    </row>
    <row r="2" spans="1:18" x14ac:dyDescent="0.2">
      <c r="A2" s="73">
        <v>40306</v>
      </c>
      <c r="B2" s="72" t="s">
        <v>526</v>
      </c>
      <c r="C2" s="72">
        <v>1</v>
      </c>
      <c r="D2" s="72">
        <v>300</v>
      </c>
      <c r="E2" s="72" t="s">
        <v>365</v>
      </c>
      <c r="F2" s="15"/>
    </row>
    <row r="3" spans="1:18" ht="15.75" x14ac:dyDescent="0.25">
      <c r="A3" s="73">
        <v>39842</v>
      </c>
      <c r="B3" s="72" t="s">
        <v>525</v>
      </c>
      <c r="C3" s="72">
        <v>1</v>
      </c>
      <c r="D3" s="72">
        <v>3300</v>
      </c>
      <c r="E3" s="72" t="s">
        <v>531</v>
      </c>
      <c r="F3" s="15"/>
      <c r="G3" s="110" t="s">
        <v>579</v>
      </c>
      <c r="H3" s="110" t="s">
        <v>580</v>
      </c>
      <c r="I3"/>
      <c r="J3"/>
      <c r="K3"/>
      <c r="L3"/>
      <c r="M3"/>
      <c r="N3"/>
      <c r="O3"/>
      <c r="P3"/>
      <c r="Q3"/>
      <c r="R3"/>
    </row>
    <row r="4" spans="1:18" ht="15.75" x14ac:dyDescent="0.25">
      <c r="A4" s="73">
        <v>40306</v>
      </c>
      <c r="B4" s="72" t="s">
        <v>526</v>
      </c>
      <c r="C4" s="72">
        <v>1</v>
      </c>
      <c r="D4" s="72">
        <v>300</v>
      </c>
      <c r="E4" s="72" t="s">
        <v>531</v>
      </c>
      <c r="F4" s="15"/>
      <c r="G4" s="110" t="s">
        <v>572</v>
      </c>
      <c r="H4" t="s">
        <v>531</v>
      </c>
      <c r="I4" t="s">
        <v>532</v>
      </c>
      <c r="J4" t="s">
        <v>533</v>
      </c>
      <c r="K4" t="s">
        <v>534</v>
      </c>
      <c r="L4" t="s">
        <v>535</v>
      </c>
      <c r="M4" t="s">
        <v>537</v>
      </c>
      <c r="N4" t="s">
        <v>536</v>
      </c>
      <c r="O4" t="s">
        <v>539</v>
      </c>
      <c r="P4" t="s">
        <v>538</v>
      </c>
      <c r="Q4" t="s">
        <v>573</v>
      </c>
      <c r="R4"/>
    </row>
    <row r="5" spans="1:18" ht="15.75" x14ac:dyDescent="0.25">
      <c r="A5" s="73">
        <v>39561</v>
      </c>
      <c r="B5" s="72" t="s">
        <v>527</v>
      </c>
      <c r="C5" s="72">
        <v>1</v>
      </c>
      <c r="D5" s="72">
        <v>6500</v>
      </c>
      <c r="E5" s="72" t="s">
        <v>533</v>
      </c>
      <c r="F5" s="15"/>
      <c r="G5" s="111" t="s">
        <v>574</v>
      </c>
      <c r="H5" s="107"/>
      <c r="I5" s="107">
        <v>3</v>
      </c>
      <c r="J5" s="107">
        <v>3</v>
      </c>
      <c r="K5" s="107">
        <v>4</v>
      </c>
      <c r="L5" s="107">
        <v>4</v>
      </c>
      <c r="M5" s="107">
        <v>7</v>
      </c>
      <c r="N5" s="107">
        <v>7</v>
      </c>
      <c r="O5" s="107">
        <v>4</v>
      </c>
      <c r="P5" s="107">
        <v>4</v>
      </c>
      <c r="Q5" s="107">
        <v>36</v>
      </c>
      <c r="R5"/>
    </row>
    <row r="6" spans="1:18" ht="15.75" x14ac:dyDescent="0.25">
      <c r="A6" s="73">
        <v>40001</v>
      </c>
      <c r="B6" s="72" t="s">
        <v>527</v>
      </c>
      <c r="C6" s="72">
        <v>1</v>
      </c>
      <c r="D6" s="72">
        <v>1250</v>
      </c>
      <c r="E6" s="72" t="s">
        <v>533</v>
      </c>
      <c r="F6" s="15"/>
      <c r="G6" s="111" t="s">
        <v>575</v>
      </c>
      <c r="H6" s="107">
        <v>1</v>
      </c>
      <c r="I6" s="107">
        <v>1</v>
      </c>
      <c r="J6" s="107">
        <v>1</v>
      </c>
      <c r="K6" s="107">
        <v>5</v>
      </c>
      <c r="L6" s="107">
        <v>5</v>
      </c>
      <c r="M6" s="107">
        <v>4</v>
      </c>
      <c r="N6" s="107">
        <v>4</v>
      </c>
      <c r="O6" s="107"/>
      <c r="P6" s="107"/>
      <c r="Q6" s="107">
        <v>21</v>
      </c>
      <c r="R6"/>
    </row>
    <row r="7" spans="1:18" ht="15.75" x14ac:dyDescent="0.25">
      <c r="A7" s="73">
        <v>40188</v>
      </c>
      <c r="B7" s="72" t="s">
        <v>528</v>
      </c>
      <c r="C7" s="72">
        <v>1</v>
      </c>
      <c r="D7" s="72">
        <v>150</v>
      </c>
      <c r="E7" s="72" t="s">
        <v>534</v>
      </c>
      <c r="F7" s="15"/>
      <c r="G7" s="111" t="s">
        <v>576</v>
      </c>
      <c r="H7" s="107"/>
      <c r="I7" s="107">
        <v>2</v>
      </c>
      <c r="J7" s="107">
        <v>2</v>
      </c>
      <c r="K7" s="107">
        <v>8</v>
      </c>
      <c r="L7" s="107">
        <v>8</v>
      </c>
      <c r="M7" s="107">
        <v>6</v>
      </c>
      <c r="N7" s="107">
        <v>6</v>
      </c>
      <c r="O7" s="107">
        <v>7</v>
      </c>
      <c r="P7" s="107">
        <v>7</v>
      </c>
      <c r="Q7" s="107">
        <v>46</v>
      </c>
      <c r="R7"/>
    </row>
    <row r="8" spans="1:18" ht="15.75" x14ac:dyDescent="0.25">
      <c r="A8" s="73">
        <v>40308</v>
      </c>
      <c r="B8" s="72" t="s">
        <v>525</v>
      </c>
      <c r="C8" s="72">
        <v>1</v>
      </c>
      <c r="D8" s="72">
        <v>7250</v>
      </c>
      <c r="E8" s="72" t="s">
        <v>534</v>
      </c>
      <c r="F8" s="15"/>
      <c r="G8" s="111" t="s">
        <v>577</v>
      </c>
      <c r="H8" s="107">
        <v>8</v>
      </c>
      <c r="I8" s="107"/>
      <c r="J8" s="107"/>
      <c r="K8" s="107"/>
      <c r="L8" s="107"/>
      <c r="M8" s="107"/>
      <c r="N8" s="107"/>
      <c r="O8" s="107"/>
      <c r="P8" s="107"/>
      <c r="Q8" s="107">
        <v>8</v>
      </c>
      <c r="R8"/>
    </row>
    <row r="9" spans="1:18" ht="15.75" x14ac:dyDescent="0.25">
      <c r="A9" s="73">
        <v>40188</v>
      </c>
      <c r="B9" s="72" t="s">
        <v>528</v>
      </c>
      <c r="C9" s="72">
        <v>1</v>
      </c>
      <c r="D9" s="72">
        <v>150</v>
      </c>
      <c r="E9" s="72" t="s">
        <v>535</v>
      </c>
      <c r="F9" s="15"/>
      <c r="G9" s="111" t="s">
        <v>578</v>
      </c>
      <c r="H9" s="107">
        <v>7</v>
      </c>
      <c r="I9" s="107">
        <v>5</v>
      </c>
      <c r="J9" s="107">
        <v>5</v>
      </c>
      <c r="K9" s="107">
        <v>15</v>
      </c>
      <c r="L9" s="107">
        <v>15</v>
      </c>
      <c r="M9" s="107">
        <v>1</v>
      </c>
      <c r="N9" s="107">
        <v>1</v>
      </c>
      <c r="O9" s="107">
        <v>20</v>
      </c>
      <c r="P9" s="107">
        <v>20</v>
      </c>
      <c r="Q9" s="107">
        <v>89</v>
      </c>
      <c r="R9"/>
    </row>
    <row r="10" spans="1:18" ht="15.75" x14ac:dyDescent="0.25">
      <c r="A10" s="73">
        <v>40308</v>
      </c>
      <c r="B10" s="72" t="s">
        <v>525</v>
      </c>
      <c r="C10" s="72">
        <v>1</v>
      </c>
      <c r="D10" s="72">
        <v>7250</v>
      </c>
      <c r="E10" s="72" t="s">
        <v>535</v>
      </c>
      <c r="F10" s="15"/>
      <c r="G10" s="111" t="s">
        <v>573</v>
      </c>
      <c r="H10" s="107">
        <v>16</v>
      </c>
      <c r="I10" s="107">
        <v>11</v>
      </c>
      <c r="J10" s="107">
        <v>11</v>
      </c>
      <c r="K10" s="107">
        <v>32</v>
      </c>
      <c r="L10" s="107">
        <v>32</v>
      </c>
      <c r="M10" s="107">
        <v>18</v>
      </c>
      <c r="N10" s="107">
        <v>18</v>
      </c>
      <c r="O10" s="107">
        <v>31</v>
      </c>
      <c r="P10" s="107">
        <v>31</v>
      </c>
      <c r="Q10" s="107">
        <v>200</v>
      </c>
      <c r="R10"/>
    </row>
    <row r="11" spans="1:18" ht="15.75" x14ac:dyDescent="0.25">
      <c r="A11" s="73">
        <v>40281</v>
      </c>
      <c r="B11" s="72" t="s">
        <v>529</v>
      </c>
      <c r="C11" s="72">
        <v>1</v>
      </c>
      <c r="D11" s="72">
        <v>7250</v>
      </c>
      <c r="E11" s="72" t="s">
        <v>536</v>
      </c>
      <c r="F11" s="15"/>
      <c r="G11"/>
      <c r="H11"/>
      <c r="I11"/>
    </row>
    <row r="12" spans="1:18" ht="15.75" x14ac:dyDescent="0.25">
      <c r="A12" s="73">
        <v>41210</v>
      </c>
      <c r="B12" s="72" t="s">
        <v>541</v>
      </c>
      <c r="C12" s="72">
        <v>1</v>
      </c>
      <c r="D12" s="72">
        <v>45000</v>
      </c>
      <c r="E12" s="72" t="s">
        <v>536</v>
      </c>
      <c r="F12" s="15"/>
      <c r="G12"/>
      <c r="H12"/>
      <c r="I12"/>
    </row>
    <row r="13" spans="1:18" ht="15.75" x14ac:dyDescent="0.25">
      <c r="A13" s="73">
        <v>40281</v>
      </c>
      <c r="B13" s="72" t="s">
        <v>529</v>
      </c>
      <c r="C13" s="72">
        <v>1</v>
      </c>
      <c r="D13" s="72">
        <v>7250</v>
      </c>
      <c r="E13" s="72" t="s">
        <v>537</v>
      </c>
      <c r="F13" s="15"/>
      <c r="G13"/>
      <c r="H13" s="110" t="s">
        <v>572</v>
      </c>
      <c r="I13" t="s">
        <v>582</v>
      </c>
      <c r="J13" t="s">
        <v>583</v>
      </c>
      <c r="K13" t="s">
        <v>584</v>
      </c>
      <c r="L13" t="s">
        <v>585</v>
      </c>
      <c r="M13" t="s">
        <v>586</v>
      </c>
      <c r="N13" t="s">
        <v>587</v>
      </c>
      <c r="O13" t="s">
        <v>588</v>
      </c>
      <c r="P13" t="s">
        <v>589</v>
      </c>
      <c r="Q13" t="s">
        <v>590</v>
      </c>
    </row>
    <row r="14" spans="1:18" ht="15.75" x14ac:dyDescent="0.25">
      <c r="A14" s="73">
        <v>41210</v>
      </c>
      <c r="B14" s="72" t="s">
        <v>541</v>
      </c>
      <c r="C14" s="72">
        <v>1</v>
      </c>
      <c r="D14" s="72">
        <v>45000</v>
      </c>
      <c r="E14" s="72" t="s">
        <v>537</v>
      </c>
      <c r="F14" s="15"/>
      <c r="G14"/>
      <c r="H14" s="111" t="s">
        <v>574</v>
      </c>
      <c r="I14" s="107"/>
      <c r="J14" s="107">
        <v>3</v>
      </c>
      <c r="K14" s="107">
        <v>3</v>
      </c>
      <c r="L14" s="107">
        <v>4</v>
      </c>
      <c r="M14" s="107">
        <v>4</v>
      </c>
      <c r="N14" s="107">
        <v>7</v>
      </c>
      <c r="O14" s="107">
        <v>7</v>
      </c>
      <c r="P14" s="107">
        <v>4</v>
      </c>
      <c r="Q14" s="107">
        <v>4</v>
      </c>
    </row>
    <row r="15" spans="1:18" ht="15.75" x14ac:dyDescent="0.25">
      <c r="A15" s="73">
        <v>40254</v>
      </c>
      <c r="B15" s="72" t="s">
        <v>530</v>
      </c>
      <c r="C15" s="72">
        <v>1</v>
      </c>
      <c r="D15" s="72">
        <v>9800</v>
      </c>
      <c r="E15" s="72" t="s">
        <v>538</v>
      </c>
      <c r="F15" s="15"/>
      <c r="G15"/>
      <c r="H15" s="111" t="s">
        <v>575</v>
      </c>
      <c r="I15" s="107">
        <v>1</v>
      </c>
      <c r="J15" s="107">
        <v>1</v>
      </c>
      <c r="K15" s="107">
        <v>1</v>
      </c>
      <c r="L15" s="107">
        <v>5</v>
      </c>
      <c r="M15" s="107">
        <v>5</v>
      </c>
      <c r="N15" s="107">
        <v>4</v>
      </c>
      <c r="O15" s="107">
        <v>4</v>
      </c>
      <c r="P15" s="107"/>
      <c r="Q15" s="107"/>
    </row>
    <row r="16" spans="1:18" ht="15.75" x14ac:dyDescent="0.25">
      <c r="A16" s="73">
        <v>40254</v>
      </c>
      <c r="B16" s="72" t="s">
        <v>530</v>
      </c>
      <c r="C16" s="72">
        <v>1</v>
      </c>
      <c r="D16" s="72">
        <v>9800</v>
      </c>
      <c r="E16" s="72" t="s">
        <v>539</v>
      </c>
      <c r="F16" s="15"/>
      <c r="G16"/>
      <c r="H16" s="111" t="s">
        <v>576</v>
      </c>
      <c r="I16" s="107"/>
      <c r="J16" s="107">
        <v>2</v>
      </c>
      <c r="K16" s="107">
        <v>2</v>
      </c>
      <c r="L16" s="107">
        <v>8</v>
      </c>
      <c r="M16" s="107">
        <v>8</v>
      </c>
      <c r="N16" s="107">
        <v>6</v>
      </c>
      <c r="O16" s="107">
        <v>6</v>
      </c>
      <c r="P16" s="107">
        <v>7</v>
      </c>
      <c r="Q16" s="107">
        <v>7</v>
      </c>
    </row>
    <row r="17" spans="1:17" ht="15.75" x14ac:dyDescent="0.25">
      <c r="A17" s="73">
        <v>39561</v>
      </c>
      <c r="B17" s="72" t="s">
        <v>526</v>
      </c>
      <c r="C17" s="72">
        <v>2</v>
      </c>
      <c r="D17" s="72">
        <v>600</v>
      </c>
      <c r="E17" s="72" t="s">
        <v>365</v>
      </c>
      <c r="F17" s="15"/>
      <c r="G17"/>
      <c r="H17" s="111" t="s">
        <v>577</v>
      </c>
      <c r="I17" s="107">
        <v>8</v>
      </c>
      <c r="J17" s="107"/>
      <c r="K17" s="107"/>
      <c r="L17" s="107"/>
      <c r="M17" s="107"/>
      <c r="N17" s="107"/>
      <c r="O17" s="107"/>
      <c r="P17" s="107"/>
      <c r="Q17" s="107"/>
    </row>
    <row r="18" spans="1:17" ht="15.75" x14ac:dyDescent="0.25">
      <c r="A18" s="73">
        <v>40188</v>
      </c>
      <c r="B18" s="72" t="s">
        <v>526</v>
      </c>
      <c r="C18" s="72">
        <v>2</v>
      </c>
      <c r="D18" s="72">
        <v>600</v>
      </c>
      <c r="E18" s="72" t="s">
        <v>365</v>
      </c>
      <c r="F18" s="15"/>
      <c r="G18"/>
      <c r="H18" s="111" t="s">
        <v>578</v>
      </c>
      <c r="I18" s="107">
        <v>7</v>
      </c>
      <c r="J18" s="107">
        <v>5</v>
      </c>
      <c r="K18" s="107">
        <v>5</v>
      </c>
      <c r="L18" s="107">
        <v>15</v>
      </c>
      <c r="M18" s="107">
        <v>15</v>
      </c>
      <c r="N18" s="107">
        <v>1</v>
      </c>
      <c r="O18" s="107">
        <v>1</v>
      </c>
      <c r="P18" s="107">
        <v>20</v>
      </c>
      <c r="Q18" s="107">
        <v>20</v>
      </c>
    </row>
    <row r="19" spans="1:17" ht="15.75" x14ac:dyDescent="0.25">
      <c r="A19" s="73">
        <v>40306</v>
      </c>
      <c r="B19" s="72" t="s">
        <v>528</v>
      </c>
      <c r="C19" s="72">
        <v>2</v>
      </c>
      <c r="D19" s="72">
        <v>300</v>
      </c>
      <c r="E19" s="72" t="s">
        <v>365</v>
      </c>
      <c r="F19" s="15"/>
      <c r="G19"/>
      <c r="H19" s="111" t="s">
        <v>573</v>
      </c>
      <c r="I19" s="107">
        <v>16</v>
      </c>
      <c r="J19" s="107">
        <v>11</v>
      </c>
      <c r="K19" s="107">
        <v>11</v>
      </c>
      <c r="L19" s="107">
        <v>32</v>
      </c>
      <c r="M19" s="107">
        <v>32</v>
      </c>
      <c r="N19" s="107">
        <v>18</v>
      </c>
      <c r="O19" s="107">
        <v>18</v>
      </c>
      <c r="P19" s="107">
        <v>31</v>
      </c>
      <c r="Q19" s="107">
        <v>31</v>
      </c>
    </row>
    <row r="20" spans="1:17" ht="15.75" x14ac:dyDescent="0.25">
      <c r="A20" s="73">
        <v>39561</v>
      </c>
      <c r="B20" s="72" t="s">
        <v>526</v>
      </c>
      <c r="C20" s="72">
        <v>2</v>
      </c>
      <c r="D20" s="72">
        <v>600</v>
      </c>
      <c r="E20" s="72" t="s">
        <v>531</v>
      </c>
      <c r="F20" s="15"/>
      <c r="G20"/>
      <c r="H20"/>
      <c r="I20"/>
      <c r="J20"/>
    </row>
    <row r="21" spans="1:17" ht="15.75" x14ac:dyDescent="0.25">
      <c r="A21" s="73">
        <v>40188</v>
      </c>
      <c r="B21" s="72" t="s">
        <v>526</v>
      </c>
      <c r="C21" s="72">
        <v>2</v>
      </c>
      <c r="D21" s="72">
        <v>600</v>
      </c>
      <c r="E21" s="72" t="s">
        <v>531</v>
      </c>
      <c r="F21" s="15"/>
      <c r="G21"/>
      <c r="H21"/>
      <c r="I21"/>
      <c r="J21"/>
    </row>
    <row r="22" spans="1:17" ht="15.75" x14ac:dyDescent="0.25">
      <c r="A22" s="73">
        <v>40306</v>
      </c>
      <c r="B22" s="72" t="s">
        <v>528</v>
      </c>
      <c r="C22" s="72">
        <v>2</v>
      </c>
      <c r="D22" s="72">
        <v>300</v>
      </c>
      <c r="E22" s="72" t="s">
        <v>531</v>
      </c>
      <c r="F22" s="15"/>
      <c r="G22"/>
      <c r="H22"/>
      <c r="I22"/>
      <c r="J22"/>
    </row>
    <row r="23" spans="1:17" ht="15.75" x14ac:dyDescent="0.25">
      <c r="A23" s="73">
        <v>39560</v>
      </c>
      <c r="B23" s="72" t="s">
        <v>525</v>
      </c>
      <c r="C23" s="72">
        <v>2</v>
      </c>
      <c r="D23" s="72">
        <v>6600</v>
      </c>
      <c r="E23" s="72" t="s">
        <v>533</v>
      </c>
      <c r="F23" s="15"/>
      <c r="G23"/>
      <c r="H23"/>
      <c r="I23"/>
      <c r="J23"/>
    </row>
    <row r="24" spans="1:17" ht="15.75" x14ac:dyDescent="0.25">
      <c r="A24" s="73">
        <v>40224</v>
      </c>
      <c r="B24" s="72" t="s">
        <v>527</v>
      </c>
      <c r="C24" s="72">
        <v>2</v>
      </c>
      <c r="D24" s="72">
        <v>13000</v>
      </c>
      <c r="E24" s="72" t="s">
        <v>533</v>
      </c>
      <c r="F24" s="15"/>
      <c r="G24"/>
      <c r="H24"/>
      <c r="I24"/>
      <c r="J24"/>
    </row>
    <row r="25" spans="1:17" ht="15.75" x14ac:dyDescent="0.25">
      <c r="A25" s="73">
        <v>39846</v>
      </c>
      <c r="B25" s="72" t="s">
        <v>540</v>
      </c>
      <c r="C25" s="72">
        <v>2</v>
      </c>
      <c r="D25" s="72">
        <v>2500</v>
      </c>
      <c r="E25" s="72" t="s">
        <v>534</v>
      </c>
      <c r="F25" s="15"/>
      <c r="G25"/>
      <c r="H25"/>
      <c r="I25"/>
      <c r="J25"/>
    </row>
    <row r="26" spans="1:17" ht="15.75" x14ac:dyDescent="0.25">
      <c r="A26" s="73">
        <v>40270</v>
      </c>
      <c r="B26" s="72" t="s">
        <v>527</v>
      </c>
      <c r="C26" s="72">
        <v>2</v>
      </c>
      <c r="D26" s="72">
        <v>13000</v>
      </c>
      <c r="E26" s="72" t="s">
        <v>534</v>
      </c>
      <c r="F26" s="15"/>
      <c r="G26"/>
      <c r="H26"/>
      <c r="I26"/>
      <c r="J26"/>
    </row>
    <row r="27" spans="1:17" ht="15.75" x14ac:dyDescent="0.25">
      <c r="A27" s="73">
        <v>40542</v>
      </c>
      <c r="B27" s="72" t="s">
        <v>529</v>
      </c>
      <c r="C27" s="72">
        <v>2</v>
      </c>
      <c r="D27" s="72">
        <v>14500</v>
      </c>
      <c r="E27" s="72" t="s">
        <v>534</v>
      </c>
      <c r="F27" s="15"/>
      <c r="G27"/>
      <c r="H27"/>
      <c r="I27"/>
      <c r="J27"/>
    </row>
    <row r="28" spans="1:17" ht="15.75" x14ac:dyDescent="0.25">
      <c r="A28" s="73">
        <v>40582</v>
      </c>
      <c r="B28" s="72" t="s">
        <v>526</v>
      </c>
      <c r="C28" s="72">
        <v>2</v>
      </c>
      <c r="D28" s="72">
        <v>600</v>
      </c>
      <c r="E28" s="72" t="s">
        <v>534</v>
      </c>
      <c r="F28" s="15"/>
      <c r="G28"/>
      <c r="H28"/>
      <c r="I28"/>
      <c r="J28"/>
    </row>
    <row r="29" spans="1:17" ht="15.75" x14ac:dyDescent="0.25">
      <c r="A29" s="73">
        <v>39846</v>
      </c>
      <c r="B29" s="72" t="s">
        <v>540</v>
      </c>
      <c r="C29" s="72">
        <v>2</v>
      </c>
      <c r="D29" s="72">
        <v>2500</v>
      </c>
      <c r="E29" s="72" t="s">
        <v>535</v>
      </c>
      <c r="F29" s="15"/>
      <c r="G29"/>
      <c r="H29"/>
      <c r="I29"/>
      <c r="J29"/>
    </row>
    <row r="30" spans="1:17" ht="15.75" x14ac:dyDescent="0.25">
      <c r="A30" s="73">
        <v>40270</v>
      </c>
      <c r="B30" s="72" t="s">
        <v>527</v>
      </c>
      <c r="C30" s="72">
        <v>2</v>
      </c>
      <c r="D30" s="72">
        <v>13000</v>
      </c>
      <c r="E30" s="72" t="s">
        <v>535</v>
      </c>
      <c r="F30" s="15"/>
      <c r="G30"/>
      <c r="H30"/>
      <c r="I30"/>
      <c r="J30"/>
    </row>
    <row r="31" spans="1:17" ht="15.75" x14ac:dyDescent="0.25">
      <c r="A31" s="73">
        <v>40542</v>
      </c>
      <c r="B31" s="72" t="s">
        <v>529</v>
      </c>
      <c r="C31" s="72">
        <v>2</v>
      </c>
      <c r="D31" s="72">
        <v>14500</v>
      </c>
      <c r="E31" s="72" t="s">
        <v>535</v>
      </c>
      <c r="F31" s="15"/>
      <c r="G31"/>
    </row>
    <row r="32" spans="1:17" ht="15.75" x14ac:dyDescent="0.25">
      <c r="A32" s="73">
        <v>40582</v>
      </c>
      <c r="B32" s="72" t="s">
        <v>526</v>
      </c>
      <c r="C32" s="72">
        <v>2</v>
      </c>
      <c r="D32" s="72">
        <v>600</v>
      </c>
      <c r="E32" s="72" t="s">
        <v>535</v>
      </c>
      <c r="F32" s="15"/>
      <c r="G32"/>
    </row>
    <row r="33" spans="1:7" ht="15.75" x14ac:dyDescent="0.25">
      <c r="A33" s="73">
        <v>39560</v>
      </c>
      <c r="B33" s="72" t="s">
        <v>526</v>
      </c>
      <c r="C33" s="72">
        <v>2</v>
      </c>
      <c r="D33" s="72">
        <v>600</v>
      </c>
      <c r="E33" s="72" t="s">
        <v>536</v>
      </c>
      <c r="F33" s="15"/>
      <c r="G33"/>
    </row>
    <row r="34" spans="1:7" ht="15.75" x14ac:dyDescent="0.25">
      <c r="A34" s="73">
        <v>40307</v>
      </c>
      <c r="B34" s="72" t="s">
        <v>526</v>
      </c>
      <c r="C34" s="72">
        <v>2</v>
      </c>
      <c r="D34" s="72">
        <v>600</v>
      </c>
      <c r="E34" s="72" t="s">
        <v>536</v>
      </c>
      <c r="F34" s="15"/>
      <c r="G34"/>
    </row>
    <row r="35" spans="1:7" ht="15.75" x14ac:dyDescent="0.25">
      <c r="A35" s="73">
        <v>39560</v>
      </c>
      <c r="B35" s="72" t="s">
        <v>526</v>
      </c>
      <c r="C35" s="72">
        <v>2</v>
      </c>
      <c r="D35" s="72">
        <v>600</v>
      </c>
      <c r="E35" s="72" t="s">
        <v>537</v>
      </c>
      <c r="F35" s="15"/>
      <c r="G35"/>
    </row>
    <row r="36" spans="1:7" ht="15.75" x14ac:dyDescent="0.25">
      <c r="A36" s="73">
        <v>40307</v>
      </c>
      <c r="B36" s="72" t="s">
        <v>526</v>
      </c>
      <c r="C36" s="72">
        <v>2</v>
      </c>
      <c r="D36" s="72">
        <v>600</v>
      </c>
      <c r="E36" s="72" t="s">
        <v>537</v>
      </c>
      <c r="F36" s="15"/>
      <c r="G36"/>
    </row>
    <row r="37" spans="1:7" ht="15.75" x14ac:dyDescent="0.25">
      <c r="A37" s="73">
        <v>39561</v>
      </c>
      <c r="B37" s="72" t="s">
        <v>529</v>
      </c>
      <c r="C37" s="72">
        <v>2</v>
      </c>
      <c r="D37" s="72">
        <v>14500</v>
      </c>
      <c r="E37" s="72" t="s">
        <v>538</v>
      </c>
      <c r="F37" s="15"/>
      <c r="G37"/>
    </row>
    <row r="38" spans="1:7" ht="15.75" x14ac:dyDescent="0.25">
      <c r="A38" s="73">
        <v>39561</v>
      </c>
      <c r="B38" s="72" t="s">
        <v>529</v>
      </c>
      <c r="C38" s="72">
        <v>2</v>
      </c>
      <c r="D38" s="72">
        <v>14500</v>
      </c>
      <c r="E38" s="72" t="s">
        <v>539</v>
      </c>
      <c r="F38" s="15"/>
      <c r="G38"/>
    </row>
    <row r="39" spans="1:7" ht="15.75" x14ac:dyDescent="0.25">
      <c r="A39" s="73">
        <v>39562</v>
      </c>
      <c r="B39" s="72" t="s">
        <v>540</v>
      </c>
      <c r="C39" s="72">
        <v>3</v>
      </c>
      <c r="D39" s="72">
        <v>3750</v>
      </c>
      <c r="E39" s="72" t="s">
        <v>365</v>
      </c>
      <c r="F39" s="15"/>
      <c r="G39"/>
    </row>
    <row r="40" spans="1:7" ht="15.75" x14ac:dyDescent="0.25">
      <c r="A40" s="73">
        <v>40150</v>
      </c>
      <c r="B40" s="72" t="s">
        <v>529</v>
      </c>
      <c r="C40" s="72">
        <v>3</v>
      </c>
      <c r="D40" s="72">
        <v>21750</v>
      </c>
      <c r="E40" s="72" t="s">
        <v>365</v>
      </c>
      <c r="F40" s="15"/>
      <c r="G40"/>
    </row>
    <row r="41" spans="1:7" ht="15.75" x14ac:dyDescent="0.25">
      <c r="A41" s="73">
        <v>40306</v>
      </c>
      <c r="B41" s="72" t="s">
        <v>529</v>
      </c>
      <c r="C41" s="72">
        <v>3</v>
      </c>
      <c r="D41" s="72">
        <v>21750</v>
      </c>
      <c r="E41" s="72" t="s">
        <v>365</v>
      </c>
      <c r="F41" s="15"/>
      <c r="G41"/>
    </row>
    <row r="42" spans="1:7" ht="15.75" x14ac:dyDescent="0.25">
      <c r="A42" s="73">
        <v>39562</v>
      </c>
      <c r="B42" s="72" t="s">
        <v>540</v>
      </c>
      <c r="C42" s="72">
        <v>3</v>
      </c>
      <c r="D42" s="72">
        <v>3750</v>
      </c>
      <c r="E42" s="72" t="s">
        <v>531</v>
      </c>
      <c r="F42" s="15"/>
      <c r="G42"/>
    </row>
    <row r="43" spans="1:7" ht="15.75" x14ac:dyDescent="0.25">
      <c r="A43" s="73">
        <v>40150</v>
      </c>
      <c r="B43" s="72" t="s">
        <v>529</v>
      </c>
      <c r="C43" s="72">
        <v>3</v>
      </c>
      <c r="D43" s="72">
        <v>21750</v>
      </c>
      <c r="E43" s="72" t="s">
        <v>531</v>
      </c>
      <c r="F43" s="15"/>
      <c r="G43"/>
    </row>
    <row r="44" spans="1:7" ht="15.75" x14ac:dyDescent="0.25">
      <c r="A44" s="73">
        <v>40306</v>
      </c>
      <c r="B44" s="72" t="s">
        <v>529</v>
      </c>
      <c r="C44" s="72">
        <v>3</v>
      </c>
      <c r="D44" s="72">
        <v>21750</v>
      </c>
      <c r="E44" s="72" t="s">
        <v>531</v>
      </c>
      <c r="F44" s="15"/>
      <c r="G44"/>
    </row>
    <row r="45" spans="1:7" ht="15.75" x14ac:dyDescent="0.25">
      <c r="A45" s="73">
        <v>40224</v>
      </c>
      <c r="B45" s="72" t="s">
        <v>526</v>
      </c>
      <c r="C45" s="72">
        <v>3</v>
      </c>
      <c r="D45" s="72">
        <v>750</v>
      </c>
      <c r="E45" s="72" t="s">
        <v>533</v>
      </c>
      <c r="F45" s="15"/>
      <c r="G45"/>
    </row>
    <row r="46" spans="1:7" ht="15.75" x14ac:dyDescent="0.25">
      <c r="A46" s="73">
        <v>40645</v>
      </c>
      <c r="B46" s="72" t="s">
        <v>529</v>
      </c>
      <c r="C46" s="72">
        <v>3</v>
      </c>
      <c r="D46" s="72">
        <v>21750</v>
      </c>
      <c r="E46" s="72" t="s">
        <v>533</v>
      </c>
      <c r="F46" s="15"/>
      <c r="G46"/>
    </row>
    <row r="47" spans="1:7" ht="15.75" x14ac:dyDescent="0.25">
      <c r="A47" s="73">
        <v>39560</v>
      </c>
      <c r="B47" s="72" t="s">
        <v>528</v>
      </c>
      <c r="C47" s="72">
        <v>3</v>
      </c>
      <c r="D47" s="72">
        <v>450</v>
      </c>
      <c r="E47" s="72" t="s">
        <v>536</v>
      </c>
      <c r="F47" s="15"/>
      <c r="G47"/>
    </row>
    <row r="48" spans="1:7" ht="15.75" x14ac:dyDescent="0.25">
      <c r="A48" s="73">
        <v>40188</v>
      </c>
      <c r="B48" s="72" t="s">
        <v>527</v>
      </c>
      <c r="C48" s="72">
        <v>3</v>
      </c>
      <c r="D48" s="72">
        <v>19500</v>
      </c>
      <c r="E48" s="72" t="s">
        <v>536</v>
      </c>
      <c r="F48" s="15"/>
      <c r="G48"/>
    </row>
    <row r="49" spans="1:7" ht="15.75" x14ac:dyDescent="0.25">
      <c r="A49" s="73">
        <v>40224</v>
      </c>
      <c r="B49" s="72" t="s">
        <v>526</v>
      </c>
      <c r="C49" s="72">
        <v>3</v>
      </c>
      <c r="D49" s="72">
        <v>750</v>
      </c>
      <c r="E49" s="72" t="s">
        <v>536</v>
      </c>
      <c r="F49" s="15"/>
      <c r="G49"/>
    </row>
    <row r="50" spans="1:7" ht="15.75" x14ac:dyDescent="0.25">
      <c r="A50" s="73">
        <v>40255</v>
      </c>
      <c r="B50" s="72" t="s">
        <v>530</v>
      </c>
      <c r="C50" s="72">
        <v>3</v>
      </c>
      <c r="D50" s="72">
        <v>29400</v>
      </c>
      <c r="E50" s="72" t="s">
        <v>536</v>
      </c>
      <c r="F50" s="15"/>
      <c r="G50"/>
    </row>
    <row r="51" spans="1:7" ht="15.75" x14ac:dyDescent="0.25">
      <c r="A51" s="73">
        <v>40436</v>
      </c>
      <c r="B51" s="72" t="s">
        <v>525</v>
      </c>
      <c r="C51" s="72">
        <v>3</v>
      </c>
      <c r="D51" s="72">
        <v>9900</v>
      </c>
      <c r="E51" s="72" t="s">
        <v>536</v>
      </c>
      <c r="F51" s="15"/>
      <c r="G51"/>
    </row>
    <row r="52" spans="1:7" ht="15.75" x14ac:dyDescent="0.25">
      <c r="A52" s="73">
        <v>39560</v>
      </c>
      <c r="B52" s="72" t="s">
        <v>528</v>
      </c>
      <c r="C52" s="72">
        <v>3</v>
      </c>
      <c r="D52" s="72">
        <v>450</v>
      </c>
      <c r="E52" s="72" t="s">
        <v>537</v>
      </c>
      <c r="F52" s="15"/>
      <c r="G52"/>
    </row>
    <row r="53" spans="1:7" ht="15.75" x14ac:dyDescent="0.25">
      <c r="A53" s="73">
        <v>40188</v>
      </c>
      <c r="B53" s="72" t="s">
        <v>527</v>
      </c>
      <c r="C53" s="72">
        <v>3</v>
      </c>
      <c r="D53" s="72">
        <v>19500</v>
      </c>
      <c r="E53" s="72" t="s">
        <v>537</v>
      </c>
      <c r="F53" s="15"/>
      <c r="G53"/>
    </row>
    <row r="54" spans="1:7" ht="15.75" x14ac:dyDescent="0.25">
      <c r="A54" s="73">
        <v>40224</v>
      </c>
      <c r="B54" s="72" t="s">
        <v>526</v>
      </c>
      <c r="C54" s="72">
        <v>3</v>
      </c>
      <c r="D54" s="72">
        <v>750</v>
      </c>
      <c r="E54" s="72" t="s">
        <v>537</v>
      </c>
      <c r="F54" s="15"/>
      <c r="G54"/>
    </row>
    <row r="55" spans="1:7" x14ac:dyDescent="0.2">
      <c r="A55" s="73">
        <v>40255</v>
      </c>
      <c r="B55" s="72" t="s">
        <v>530</v>
      </c>
      <c r="C55" s="72">
        <v>3</v>
      </c>
      <c r="D55" s="72">
        <v>29400</v>
      </c>
      <c r="E55" s="72" t="s">
        <v>537</v>
      </c>
      <c r="F55" s="15"/>
    </row>
    <row r="56" spans="1:7" x14ac:dyDescent="0.2">
      <c r="A56" s="73">
        <v>40436</v>
      </c>
      <c r="B56" s="72" t="s">
        <v>525</v>
      </c>
      <c r="C56" s="72">
        <v>3</v>
      </c>
      <c r="D56" s="72">
        <v>9900</v>
      </c>
      <c r="E56" s="72" t="s">
        <v>537</v>
      </c>
      <c r="F56" s="15"/>
    </row>
    <row r="57" spans="1:7" x14ac:dyDescent="0.2">
      <c r="A57" s="73">
        <v>40224</v>
      </c>
      <c r="B57" s="72" t="s">
        <v>525</v>
      </c>
      <c r="C57" s="72">
        <v>3</v>
      </c>
      <c r="D57" s="72">
        <v>9900</v>
      </c>
      <c r="E57" s="72" t="s">
        <v>538</v>
      </c>
      <c r="F57" s="15"/>
    </row>
    <row r="58" spans="1:7" x14ac:dyDescent="0.2">
      <c r="A58" s="73">
        <v>40615</v>
      </c>
      <c r="B58" s="72" t="s">
        <v>526</v>
      </c>
      <c r="C58" s="72">
        <v>3</v>
      </c>
      <c r="D58" s="72">
        <v>750</v>
      </c>
      <c r="E58" s="72" t="s">
        <v>538</v>
      </c>
      <c r="F58" s="15"/>
    </row>
    <row r="59" spans="1:7" x14ac:dyDescent="0.2">
      <c r="A59" s="73">
        <v>40224</v>
      </c>
      <c r="B59" s="72" t="s">
        <v>525</v>
      </c>
      <c r="C59" s="72">
        <v>3</v>
      </c>
      <c r="D59" s="72">
        <v>9900</v>
      </c>
      <c r="E59" s="72" t="s">
        <v>539</v>
      </c>
      <c r="F59" s="15"/>
    </row>
    <row r="60" spans="1:7" x14ac:dyDescent="0.2">
      <c r="A60" s="73">
        <v>40615</v>
      </c>
      <c r="B60" s="72" t="s">
        <v>526</v>
      </c>
      <c r="C60" s="72">
        <v>3</v>
      </c>
      <c r="D60" s="72">
        <v>750</v>
      </c>
      <c r="E60" s="72" t="s">
        <v>539</v>
      </c>
      <c r="F60" s="15"/>
    </row>
    <row r="61" spans="1:7" x14ac:dyDescent="0.2">
      <c r="A61" s="73">
        <v>39561</v>
      </c>
      <c r="B61" s="72" t="s">
        <v>530</v>
      </c>
      <c r="C61" s="72">
        <v>4</v>
      </c>
      <c r="D61" s="72">
        <v>39200</v>
      </c>
      <c r="E61" s="72" t="s">
        <v>365</v>
      </c>
      <c r="F61" s="15"/>
    </row>
    <row r="62" spans="1:7" x14ac:dyDescent="0.2">
      <c r="A62" s="73">
        <v>39561</v>
      </c>
      <c r="B62" s="72" t="s">
        <v>530</v>
      </c>
      <c r="C62" s="72">
        <v>4</v>
      </c>
      <c r="D62" s="72">
        <v>39200</v>
      </c>
      <c r="E62" s="72" t="s">
        <v>531</v>
      </c>
      <c r="F62" s="15"/>
    </row>
    <row r="63" spans="1:7" x14ac:dyDescent="0.2">
      <c r="A63" s="73">
        <v>39493</v>
      </c>
      <c r="B63" s="72" t="s">
        <v>540</v>
      </c>
      <c r="C63" s="72">
        <v>4</v>
      </c>
      <c r="D63" s="72">
        <v>29000</v>
      </c>
      <c r="E63" s="72" t="s">
        <v>533</v>
      </c>
      <c r="F63" s="15"/>
    </row>
    <row r="64" spans="1:7" x14ac:dyDescent="0.2">
      <c r="A64" s="73">
        <v>40078</v>
      </c>
      <c r="B64" s="72" t="s">
        <v>526</v>
      </c>
      <c r="C64" s="72">
        <v>4</v>
      </c>
      <c r="D64" s="72">
        <v>1000</v>
      </c>
      <c r="E64" s="72" t="s">
        <v>533</v>
      </c>
      <c r="F64" s="15"/>
    </row>
    <row r="65" spans="1:6" x14ac:dyDescent="0.2">
      <c r="A65" s="73">
        <v>39561</v>
      </c>
      <c r="B65" s="72" t="s">
        <v>527</v>
      </c>
      <c r="C65" s="72">
        <v>4</v>
      </c>
      <c r="D65" s="72">
        <v>26000</v>
      </c>
      <c r="E65" s="72" t="s">
        <v>534</v>
      </c>
      <c r="F65" s="15"/>
    </row>
    <row r="66" spans="1:6" x14ac:dyDescent="0.2">
      <c r="A66" s="73">
        <v>41042</v>
      </c>
      <c r="B66" s="72" t="s">
        <v>526</v>
      </c>
      <c r="C66" s="72">
        <v>4</v>
      </c>
      <c r="D66" s="72">
        <v>1000</v>
      </c>
      <c r="E66" s="72" t="s">
        <v>534</v>
      </c>
      <c r="F66" s="15"/>
    </row>
    <row r="67" spans="1:6" x14ac:dyDescent="0.2">
      <c r="A67" s="73">
        <v>39561</v>
      </c>
      <c r="B67" s="72" t="s">
        <v>527</v>
      </c>
      <c r="C67" s="72">
        <v>4</v>
      </c>
      <c r="D67" s="72">
        <v>26000</v>
      </c>
      <c r="E67" s="72" t="s">
        <v>535</v>
      </c>
      <c r="F67" s="15"/>
    </row>
    <row r="68" spans="1:6" x14ac:dyDescent="0.2">
      <c r="A68" s="73">
        <v>41042</v>
      </c>
      <c r="B68" s="72" t="s">
        <v>526</v>
      </c>
      <c r="C68" s="72">
        <v>4</v>
      </c>
      <c r="D68" s="72">
        <v>1000</v>
      </c>
      <c r="E68" s="72" t="s">
        <v>535</v>
      </c>
      <c r="F68" s="15"/>
    </row>
    <row r="69" spans="1:6" x14ac:dyDescent="0.2">
      <c r="A69" s="73">
        <v>40112</v>
      </c>
      <c r="B69" s="72" t="s">
        <v>527</v>
      </c>
      <c r="C69" s="72">
        <v>4</v>
      </c>
      <c r="D69" s="72">
        <v>29000</v>
      </c>
      <c r="E69" s="72" t="s">
        <v>536</v>
      </c>
      <c r="F69" s="15"/>
    </row>
    <row r="70" spans="1:6" x14ac:dyDescent="0.2">
      <c r="A70" s="73">
        <v>40436</v>
      </c>
      <c r="B70" s="72" t="s">
        <v>528</v>
      </c>
      <c r="C70" s="72">
        <v>4</v>
      </c>
      <c r="D70" s="72">
        <v>600</v>
      </c>
      <c r="E70" s="72" t="s">
        <v>536</v>
      </c>
      <c r="F70" s="15"/>
    </row>
    <row r="71" spans="1:6" x14ac:dyDescent="0.2">
      <c r="A71" s="73">
        <v>40112</v>
      </c>
      <c r="B71" s="72" t="s">
        <v>527</v>
      </c>
      <c r="C71" s="72">
        <v>4</v>
      </c>
      <c r="D71" s="72">
        <v>29000</v>
      </c>
      <c r="E71" s="72" t="s">
        <v>537</v>
      </c>
      <c r="F71" s="15"/>
    </row>
    <row r="72" spans="1:6" x14ac:dyDescent="0.2">
      <c r="A72" s="73">
        <v>40436</v>
      </c>
      <c r="B72" s="72" t="s">
        <v>528</v>
      </c>
      <c r="C72" s="72">
        <v>4</v>
      </c>
      <c r="D72" s="72">
        <v>600</v>
      </c>
      <c r="E72" s="72" t="s">
        <v>537</v>
      </c>
      <c r="F72" s="15"/>
    </row>
    <row r="73" spans="1:6" x14ac:dyDescent="0.2">
      <c r="A73" s="73">
        <v>39493</v>
      </c>
      <c r="B73" s="72" t="s">
        <v>540</v>
      </c>
      <c r="C73" s="72">
        <v>4</v>
      </c>
      <c r="D73" s="72">
        <v>5000</v>
      </c>
      <c r="E73" s="72" t="s">
        <v>538</v>
      </c>
      <c r="F73" s="15"/>
    </row>
    <row r="74" spans="1:6" x14ac:dyDescent="0.2">
      <c r="A74" s="73">
        <v>39562</v>
      </c>
      <c r="B74" s="72" t="s">
        <v>525</v>
      </c>
      <c r="C74" s="72">
        <v>4</v>
      </c>
      <c r="D74" s="72">
        <v>13200</v>
      </c>
      <c r="E74" s="72" t="s">
        <v>538</v>
      </c>
      <c r="F74" s="15"/>
    </row>
    <row r="75" spans="1:6" x14ac:dyDescent="0.2">
      <c r="A75" s="73">
        <v>40188</v>
      </c>
      <c r="B75" s="72" t="s">
        <v>527</v>
      </c>
      <c r="C75" s="72">
        <v>4</v>
      </c>
      <c r="D75" s="72">
        <v>26000</v>
      </c>
      <c r="E75" s="72" t="s">
        <v>538</v>
      </c>
      <c r="F75" s="15"/>
    </row>
    <row r="76" spans="1:6" x14ac:dyDescent="0.2">
      <c r="A76" s="73">
        <v>39493</v>
      </c>
      <c r="B76" s="72" t="s">
        <v>540</v>
      </c>
      <c r="C76" s="72">
        <v>4</v>
      </c>
      <c r="D76" s="72">
        <v>5000</v>
      </c>
      <c r="E76" s="72" t="s">
        <v>539</v>
      </c>
      <c r="F76" s="15"/>
    </row>
    <row r="77" spans="1:6" x14ac:dyDescent="0.2">
      <c r="A77" s="73">
        <v>39562</v>
      </c>
      <c r="B77" s="72" t="s">
        <v>525</v>
      </c>
      <c r="C77" s="72">
        <v>4</v>
      </c>
      <c r="D77" s="72">
        <v>13200</v>
      </c>
      <c r="E77" s="72" t="s">
        <v>539</v>
      </c>
      <c r="F77" s="15"/>
    </row>
    <row r="78" spans="1:6" x14ac:dyDescent="0.2">
      <c r="A78" s="73">
        <v>40188</v>
      </c>
      <c r="B78" s="72" t="s">
        <v>527</v>
      </c>
      <c r="C78" s="72">
        <v>4</v>
      </c>
      <c r="D78" s="72">
        <v>26000</v>
      </c>
      <c r="E78" s="72" t="s">
        <v>539</v>
      </c>
      <c r="F78" s="15"/>
    </row>
    <row r="79" spans="1:6" x14ac:dyDescent="0.2">
      <c r="A79" s="73">
        <v>40683</v>
      </c>
      <c r="B79" s="72" t="s">
        <v>528</v>
      </c>
      <c r="C79" s="72">
        <v>5</v>
      </c>
      <c r="D79" s="72">
        <v>750</v>
      </c>
      <c r="E79" s="72" t="s">
        <v>533</v>
      </c>
      <c r="F79" s="15"/>
    </row>
    <row r="80" spans="1:6" x14ac:dyDescent="0.2">
      <c r="A80" s="73">
        <v>41228</v>
      </c>
      <c r="B80" s="72" t="s">
        <v>541</v>
      </c>
      <c r="C80" s="72">
        <v>5</v>
      </c>
      <c r="D80" s="72">
        <v>225000</v>
      </c>
      <c r="E80" s="72" t="s">
        <v>533</v>
      </c>
      <c r="F80" s="15"/>
    </row>
    <row r="81" spans="1:6" x14ac:dyDescent="0.2">
      <c r="A81" s="73">
        <v>39560</v>
      </c>
      <c r="B81" s="72" t="s">
        <v>526</v>
      </c>
      <c r="C81" s="72">
        <v>5</v>
      </c>
      <c r="D81" s="72">
        <v>1250</v>
      </c>
      <c r="E81" s="72" t="s">
        <v>534</v>
      </c>
      <c r="F81" s="15"/>
    </row>
    <row r="82" spans="1:6" x14ac:dyDescent="0.2">
      <c r="A82" s="73">
        <v>40036</v>
      </c>
      <c r="B82" s="72" t="s">
        <v>525</v>
      </c>
      <c r="C82" s="72">
        <v>5</v>
      </c>
      <c r="D82" s="72">
        <v>16500</v>
      </c>
      <c r="E82" s="72" t="s">
        <v>534</v>
      </c>
      <c r="F82" s="15"/>
    </row>
    <row r="83" spans="1:6" x14ac:dyDescent="0.2">
      <c r="A83" s="73">
        <v>40310</v>
      </c>
      <c r="B83" s="72" t="s">
        <v>527</v>
      </c>
      <c r="C83" s="72">
        <v>5</v>
      </c>
      <c r="D83" s="72">
        <v>32500</v>
      </c>
      <c r="E83" s="72" t="s">
        <v>534</v>
      </c>
      <c r="F83" s="15"/>
    </row>
    <row r="84" spans="1:6" x14ac:dyDescent="0.2">
      <c r="A84" s="73">
        <v>39560</v>
      </c>
      <c r="B84" s="72" t="s">
        <v>526</v>
      </c>
      <c r="C84" s="72">
        <v>5</v>
      </c>
      <c r="D84" s="72">
        <v>1250</v>
      </c>
      <c r="E84" s="72" t="s">
        <v>535</v>
      </c>
      <c r="F84" s="15"/>
    </row>
    <row r="85" spans="1:6" x14ac:dyDescent="0.2">
      <c r="A85" s="73">
        <v>40036</v>
      </c>
      <c r="B85" s="72" t="s">
        <v>525</v>
      </c>
      <c r="C85" s="72">
        <v>5</v>
      </c>
      <c r="D85" s="72">
        <v>16500</v>
      </c>
      <c r="E85" s="72" t="s">
        <v>535</v>
      </c>
      <c r="F85" s="15"/>
    </row>
    <row r="86" spans="1:6" x14ac:dyDescent="0.2">
      <c r="A86" s="73">
        <v>40310</v>
      </c>
      <c r="B86" s="72" t="s">
        <v>527</v>
      </c>
      <c r="C86" s="72">
        <v>5</v>
      </c>
      <c r="D86" s="72">
        <v>32500</v>
      </c>
      <c r="E86" s="72" t="s">
        <v>535</v>
      </c>
      <c r="F86" s="15"/>
    </row>
    <row r="87" spans="1:6" x14ac:dyDescent="0.2">
      <c r="A87" s="73">
        <v>40443</v>
      </c>
      <c r="B87" s="72" t="s">
        <v>540</v>
      </c>
      <c r="C87" s="72">
        <v>5</v>
      </c>
      <c r="D87" s="72">
        <v>6250</v>
      </c>
      <c r="E87" s="72" t="s">
        <v>536</v>
      </c>
      <c r="F87" s="15"/>
    </row>
    <row r="88" spans="1:6" x14ac:dyDescent="0.2">
      <c r="A88" s="73">
        <v>40443</v>
      </c>
      <c r="B88" s="72" t="s">
        <v>540</v>
      </c>
      <c r="C88" s="72">
        <v>5</v>
      </c>
      <c r="D88" s="72">
        <v>6250</v>
      </c>
      <c r="E88" s="72" t="s">
        <v>537</v>
      </c>
      <c r="F88" s="15"/>
    </row>
    <row r="89" spans="1:6" x14ac:dyDescent="0.2">
      <c r="A89" s="73">
        <v>39922</v>
      </c>
      <c r="B89" s="72" t="s">
        <v>528</v>
      </c>
      <c r="C89" s="72">
        <v>5</v>
      </c>
      <c r="D89" s="72">
        <v>750</v>
      </c>
      <c r="E89" s="72" t="s">
        <v>538</v>
      </c>
      <c r="F89" s="15"/>
    </row>
    <row r="90" spans="1:6" x14ac:dyDescent="0.2">
      <c r="A90" s="73">
        <v>40306</v>
      </c>
      <c r="B90" s="72" t="s">
        <v>526</v>
      </c>
      <c r="C90" s="72">
        <v>5</v>
      </c>
      <c r="D90" s="72">
        <v>1250</v>
      </c>
      <c r="E90" s="72" t="s">
        <v>538</v>
      </c>
      <c r="F90" s="15"/>
    </row>
    <row r="91" spans="1:6" x14ac:dyDescent="0.2">
      <c r="A91" s="73">
        <v>39922</v>
      </c>
      <c r="B91" s="72" t="s">
        <v>528</v>
      </c>
      <c r="C91" s="72">
        <v>5</v>
      </c>
      <c r="D91" s="72">
        <v>750</v>
      </c>
      <c r="E91" s="72" t="s">
        <v>539</v>
      </c>
      <c r="F91" s="15"/>
    </row>
    <row r="92" spans="1:6" x14ac:dyDescent="0.2">
      <c r="A92" s="73">
        <v>40306</v>
      </c>
      <c r="B92" s="72" t="s">
        <v>526</v>
      </c>
      <c r="C92" s="72">
        <v>5</v>
      </c>
      <c r="D92" s="72">
        <v>1250</v>
      </c>
      <c r="E92" s="72" t="s">
        <v>539</v>
      </c>
      <c r="F92" s="15"/>
    </row>
    <row r="93" spans="1:6" x14ac:dyDescent="0.2">
      <c r="A93" s="73">
        <v>39875</v>
      </c>
      <c r="B93" s="72" t="s">
        <v>528</v>
      </c>
      <c r="C93" s="72">
        <v>6</v>
      </c>
      <c r="D93" s="72">
        <v>900</v>
      </c>
      <c r="E93" s="72" t="s">
        <v>538</v>
      </c>
      <c r="F93" s="15"/>
    </row>
    <row r="94" spans="1:6" x14ac:dyDescent="0.2">
      <c r="A94" s="73">
        <v>39875</v>
      </c>
      <c r="B94" s="72" t="s">
        <v>528</v>
      </c>
      <c r="C94" s="72">
        <v>6</v>
      </c>
      <c r="D94" s="72">
        <v>900</v>
      </c>
      <c r="E94" s="72" t="s">
        <v>539</v>
      </c>
      <c r="F94" s="15"/>
    </row>
    <row r="95" spans="1:6" x14ac:dyDescent="0.2">
      <c r="A95" s="73">
        <v>40987</v>
      </c>
      <c r="B95" s="72" t="s">
        <v>541</v>
      </c>
      <c r="C95" s="72">
        <v>7</v>
      </c>
      <c r="D95" s="72">
        <v>31500</v>
      </c>
      <c r="E95" s="72" t="s">
        <v>531</v>
      </c>
      <c r="F95" s="15"/>
    </row>
    <row r="96" spans="1:6" x14ac:dyDescent="0.2">
      <c r="A96" s="73">
        <v>40306</v>
      </c>
      <c r="B96" s="72" t="s">
        <v>530</v>
      </c>
      <c r="C96" s="72">
        <v>7</v>
      </c>
      <c r="D96" s="72">
        <v>68600</v>
      </c>
      <c r="E96" s="72" t="s">
        <v>533</v>
      </c>
      <c r="F96" s="15"/>
    </row>
    <row r="97" spans="1:6" x14ac:dyDescent="0.2">
      <c r="A97" s="73">
        <v>39560</v>
      </c>
      <c r="B97" s="72" t="s">
        <v>527</v>
      </c>
      <c r="C97" s="72">
        <v>7</v>
      </c>
      <c r="D97" s="72">
        <v>45500</v>
      </c>
      <c r="E97" s="72" t="s">
        <v>536</v>
      </c>
      <c r="F97" s="15"/>
    </row>
    <row r="98" spans="1:6" x14ac:dyDescent="0.2">
      <c r="A98" s="73">
        <v>39560</v>
      </c>
      <c r="B98" s="72" t="s">
        <v>527</v>
      </c>
      <c r="C98" s="72">
        <v>7</v>
      </c>
      <c r="D98" s="72">
        <v>45500</v>
      </c>
      <c r="E98" s="72" t="s">
        <v>537</v>
      </c>
      <c r="F98" s="15"/>
    </row>
    <row r="99" spans="1:6" x14ac:dyDescent="0.2">
      <c r="A99" s="73">
        <v>40657</v>
      </c>
      <c r="B99" s="72" t="s">
        <v>527</v>
      </c>
      <c r="C99" s="72">
        <v>8</v>
      </c>
      <c r="D99" s="72">
        <v>52000</v>
      </c>
      <c r="E99" s="72" t="s">
        <v>531</v>
      </c>
      <c r="F99" s="15"/>
    </row>
    <row r="100" spans="1:6" x14ac:dyDescent="0.2">
      <c r="A100" s="73">
        <v>40131</v>
      </c>
      <c r="B100" s="72" t="s">
        <v>540</v>
      </c>
      <c r="C100" s="72">
        <v>8</v>
      </c>
      <c r="D100" s="72">
        <v>10000</v>
      </c>
      <c r="E100" s="72" t="s">
        <v>538</v>
      </c>
      <c r="F100" s="15"/>
    </row>
    <row r="101" spans="1:6" x14ac:dyDescent="0.2">
      <c r="A101" s="73">
        <v>40131</v>
      </c>
      <c r="B101" s="72" t="s">
        <v>540</v>
      </c>
      <c r="C101" s="72">
        <v>8</v>
      </c>
      <c r="D101" s="72">
        <v>10000</v>
      </c>
      <c r="E101" s="72" t="s">
        <v>539</v>
      </c>
      <c r="F101" s="15"/>
    </row>
    <row r="102" spans="1:6" x14ac:dyDescent="0.2">
      <c r="A102" s="73">
        <v>40423</v>
      </c>
      <c r="B102" s="72" t="s">
        <v>530</v>
      </c>
      <c r="C102" s="72">
        <v>9</v>
      </c>
      <c r="D102" s="72">
        <v>88200</v>
      </c>
      <c r="E102" s="72" t="s">
        <v>534</v>
      </c>
      <c r="F102" s="15"/>
    </row>
    <row r="103" spans="1:6" x14ac:dyDescent="0.2">
      <c r="A103" s="73">
        <v>40423</v>
      </c>
      <c r="B103" s="72" t="s">
        <v>530</v>
      </c>
      <c r="C103" s="72">
        <v>9</v>
      </c>
      <c r="D103" s="72">
        <v>88200</v>
      </c>
      <c r="E103" s="72" t="s">
        <v>535</v>
      </c>
      <c r="F103" s="15"/>
    </row>
    <row r="104" spans="1:6" x14ac:dyDescent="0.2">
      <c r="A104" s="73">
        <v>39941</v>
      </c>
      <c r="B104" s="72" t="s">
        <v>530</v>
      </c>
      <c r="C104" s="72">
        <v>10</v>
      </c>
      <c r="D104" s="72">
        <v>98000</v>
      </c>
      <c r="E104" s="72" t="s">
        <v>365</v>
      </c>
      <c r="F104" s="15"/>
    </row>
    <row r="105" spans="1:6" x14ac:dyDescent="0.2">
      <c r="A105" s="73">
        <v>39941</v>
      </c>
      <c r="B105" s="72" t="s">
        <v>530</v>
      </c>
      <c r="C105" s="72">
        <v>10</v>
      </c>
      <c r="D105" s="72">
        <v>98000</v>
      </c>
      <c r="E105" s="72" t="s">
        <v>531</v>
      </c>
      <c r="F105" s="15"/>
    </row>
    <row r="106" spans="1:6" x14ac:dyDescent="0.2">
      <c r="A106" s="73">
        <v>40537</v>
      </c>
      <c r="B106" s="72" t="s">
        <v>528</v>
      </c>
      <c r="C106" s="72">
        <v>10</v>
      </c>
      <c r="D106" s="72">
        <v>1500</v>
      </c>
      <c r="E106" s="72" t="s">
        <v>534</v>
      </c>
      <c r="F106" s="15"/>
    </row>
    <row r="107" spans="1:6" x14ac:dyDescent="0.2">
      <c r="A107" s="73">
        <v>40537</v>
      </c>
      <c r="B107" s="72" t="s">
        <v>528</v>
      </c>
      <c r="C107" s="72">
        <v>10</v>
      </c>
      <c r="D107" s="72">
        <v>1500</v>
      </c>
      <c r="E107" s="72" t="s">
        <v>535</v>
      </c>
      <c r="F107" s="15"/>
    </row>
    <row r="108" spans="1:6" x14ac:dyDescent="0.2">
      <c r="A108" s="73">
        <v>41064</v>
      </c>
      <c r="B108" s="72" t="s">
        <v>541</v>
      </c>
      <c r="C108" s="72">
        <v>15</v>
      </c>
      <c r="D108" s="72">
        <v>675000</v>
      </c>
      <c r="E108" s="72" t="s">
        <v>534</v>
      </c>
      <c r="F108" s="15"/>
    </row>
    <row r="109" spans="1:6" x14ac:dyDescent="0.2">
      <c r="A109" s="73">
        <v>41064</v>
      </c>
      <c r="B109" s="72" t="s">
        <v>541</v>
      </c>
      <c r="C109" s="72">
        <v>15</v>
      </c>
      <c r="D109" s="72">
        <v>675000</v>
      </c>
      <c r="E109" s="72" t="s">
        <v>535</v>
      </c>
      <c r="F109" s="15"/>
    </row>
    <row r="110" spans="1:6" x14ac:dyDescent="0.2">
      <c r="A110" s="73">
        <v>40961</v>
      </c>
      <c r="B110" s="72" t="s">
        <v>541</v>
      </c>
      <c r="C110" s="72">
        <v>20</v>
      </c>
      <c r="D110" s="72">
        <v>900000</v>
      </c>
      <c r="E110" s="72" t="s">
        <v>538</v>
      </c>
      <c r="F110" s="15"/>
    </row>
    <row r="111" spans="1:6" x14ac:dyDescent="0.2">
      <c r="A111" s="73">
        <v>40961</v>
      </c>
      <c r="B111" s="72" t="s">
        <v>541</v>
      </c>
      <c r="C111" s="72">
        <v>20</v>
      </c>
      <c r="D111" s="72">
        <v>900000</v>
      </c>
      <c r="E111" s="72" t="s">
        <v>539</v>
      </c>
      <c r="F111" s="15"/>
    </row>
    <row r="112" spans="1:6" x14ac:dyDescent="0.2">
      <c r="A112" s="73">
        <v>41228</v>
      </c>
      <c r="B112" s="72" t="s">
        <v>541</v>
      </c>
      <c r="C112" s="72">
        <v>5</v>
      </c>
      <c r="D112" s="72">
        <v>225000</v>
      </c>
      <c r="E112" s="72" t="s">
        <v>532</v>
      </c>
      <c r="F112" s="15"/>
    </row>
    <row r="113" spans="1:6" x14ac:dyDescent="0.2">
      <c r="A113" s="73">
        <v>39561</v>
      </c>
      <c r="B113" s="72" t="s">
        <v>527</v>
      </c>
      <c r="C113" s="72">
        <v>1</v>
      </c>
      <c r="D113" s="72">
        <v>6500</v>
      </c>
      <c r="E113" s="72" t="s">
        <v>532</v>
      </c>
      <c r="F113" s="15"/>
    </row>
    <row r="114" spans="1:6" x14ac:dyDescent="0.2">
      <c r="A114" s="73">
        <v>40001</v>
      </c>
      <c r="B114" s="72" t="s">
        <v>527</v>
      </c>
      <c r="C114" s="72">
        <v>1</v>
      </c>
      <c r="D114" s="72">
        <v>1250</v>
      </c>
      <c r="E114" s="72" t="s">
        <v>532</v>
      </c>
      <c r="F114" s="15"/>
    </row>
    <row r="115" spans="1:6" x14ac:dyDescent="0.2">
      <c r="A115" s="73">
        <v>40224</v>
      </c>
      <c r="B115" s="72" t="s">
        <v>527</v>
      </c>
      <c r="C115" s="72">
        <v>2</v>
      </c>
      <c r="D115" s="72">
        <v>13000</v>
      </c>
      <c r="E115" s="72" t="s">
        <v>532</v>
      </c>
      <c r="F115" s="15"/>
    </row>
    <row r="116" spans="1:6" x14ac:dyDescent="0.2">
      <c r="A116" s="73">
        <v>39560</v>
      </c>
      <c r="B116" s="72" t="s">
        <v>525</v>
      </c>
      <c r="C116" s="72">
        <v>2</v>
      </c>
      <c r="D116" s="72">
        <v>6600</v>
      </c>
      <c r="E116" s="72" t="s">
        <v>532</v>
      </c>
      <c r="F116" s="15"/>
    </row>
  </sheetData>
  <pageMargins left="0.7" right="0.7" top="0.75" bottom="0.75" header="0.3" footer="0.3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0DF78-0620-4DDB-9DB9-0765B2871B7B}">
  <sheetPr codeName="Лист22"/>
  <dimension ref="A1:I51"/>
  <sheetViews>
    <sheetView workbookViewId="0"/>
  </sheetViews>
  <sheetFormatPr defaultRowHeight="15.75" x14ac:dyDescent="0.25"/>
  <cols>
    <col min="1" max="1" width="14.75" bestFit="1" customWidth="1"/>
    <col min="2" max="2" width="10.875" bestFit="1" customWidth="1"/>
    <col min="3" max="3" width="12" bestFit="1" customWidth="1"/>
    <col min="4" max="4" width="6.125" bestFit="1" customWidth="1"/>
    <col min="5" max="6" width="16.75" bestFit="1" customWidth="1"/>
    <col min="7" max="7" width="7.875" bestFit="1" customWidth="1"/>
    <col min="8" max="8" width="10.125" bestFit="1" customWidth="1"/>
    <col min="9" max="9" width="18" bestFit="1" customWidth="1"/>
  </cols>
  <sheetData>
    <row r="1" spans="1:9" x14ac:dyDescent="0.25">
      <c r="A1" t="s">
        <v>1</v>
      </c>
      <c r="B1" t="s">
        <v>2</v>
      </c>
      <c r="C1" t="s">
        <v>3</v>
      </c>
      <c r="D1" t="s">
        <v>161</v>
      </c>
      <c r="E1" t="s">
        <v>200</v>
      </c>
      <c r="F1" t="s">
        <v>163</v>
      </c>
      <c r="G1" t="s">
        <v>164</v>
      </c>
      <c r="H1" t="s">
        <v>165</v>
      </c>
      <c r="I1" t="s">
        <v>166</v>
      </c>
    </row>
    <row r="2" spans="1:9" x14ac:dyDescent="0.25">
      <c r="A2" s="107" t="s">
        <v>11</v>
      </c>
      <c r="B2" s="107" t="s">
        <v>12</v>
      </c>
      <c r="C2" s="107" t="s">
        <v>13</v>
      </c>
      <c r="D2" s="107" t="s">
        <v>167</v>
      </c>
      <c r="E2" s="108">
        <v>28010</v>
      </c>
      <c r="F2" s="107" t="s">
        <v>168</v>
      </c>
      <c r="G2" s="107" t="s">
        <v>169</v>
      </c>
      <c r="H2">
        <v>1510</v>
      </c>
      <c r="I2">
        <v>0</v>
      </c>
    </row>
    <row r="3" spans="1:9" x14ac:dyDescent="0.25">
      <c r="A3" s="107" t="s">
        <v>15</v>
      </c>
      <c r="B3" s="107" t="s">
        <v>16</v>
      </c>
      <c r="C3" s="107" t="s">
        <v>17</v>
      </c>
      <c r="D3" s="107" t="s">
        <v>171</v>
      </c>
      <c r="E3" s="108">
        <v>28994</v>
      </c>
      <c r="F3" s="107" t="s">
        <v>172</v>
      </c>
      <c r="G3" s="107" t="s">
        <v>173</v>
      </c>
      <c r="H3">
        <v>5440</v>
      </c>
      <c r="I3">
        <v>0</v>
      </c>
    </row>
    <row r="4" spans="1:9" x14ac:dyDescent="0.25">
      <c r="A4" s="107" t="s">
        <v>19</v>
      </c>
      <c r="B4" s="107" t="s">
        <v>20</v>
      </c>
      <c r="C4" s="107" t="s">
        <v>21</v>
      </c>
      <c r="D4" s="107" t="s">
        <v>167</v>
      </c>
      <c r="E4" s="108">
        <v>26452</v>
      </c>
      <c r="F4" s="107" t="s">
        <v>168</v>
      </c>
      <c r="G4" s="107" t="s">
        <v>175</v>
      </c>
      <c r="H4">
        <v>2050</v>
      </c>
      <c r="I4">
        <v>1</v>
      </c>
    </row>
    <row r="5" spans="1:9" x14ac:dyDescent="0.25">
      <c r="A5" s="107" t="s">
        <v>22</v>
      </c>
      <c r="B5" s="107" t="s">
        <v>23</v>
      </c>
      <c r="C5" s="107" t="s">
        <v>24</v>
      </c>
      <c r="D5" s="107" t="s">
        <v>171</v>
      </c>
      <c r="E5" s="108">
        <v>26504</v>
      </c>
      <c r="F5" s="107" t="s">
        <v>177</v>
      </c>
      <c r="G5" s="107" t="s">
        <v>175</v>
      </c>
      <c r="H5">
        <v>1800</v>
      </c>
      <c r="I5">
        <v>1</v>
      </c>
    </row>
    <row r="6" spans="1:9" x14ac:dyDescent="0.25">
      <c r="A6" s="107" t="s">
        <v>25</v>
      </c>
      <c r="B6" s="107" t="s">
        <v>26</v>
      </c>
      <c r="C6" s="107" t="s">
        <v>27</v>
      </c>
      <c r="D6" s="107" t="s">
        <v>171</v>
      </c>
      <c r="E6" s="108">
        <v>28493</v>
      </c>
      <c r="F6" s="107" t="s">
        <v>178</v>
      </c>
      <c r="G6" s="107" t="s">
        <v>179</v>
      </c>
      <c r="H6">
        <v>5750</v>
      </c>
      <c r="I6">
        <v>1</v>
      </c>
    </row>
    <row r="7" spans="1:9" x14ac:dyDescent="0.25">
      <c r="A7" s="107" t="s">
        <v>28</v>
      </c>
      <c r="B7" s="107" t="s">
        <v>29</v>
      </c>
      <c r="C7" s="107" t="s">
        <v>30</v>
      </c>
      <c r="D7" s="107" t="s">
        <v>167</v>
      </c>
      <c r="E7" s="108">
        <v>26065</v>
      </c>
      <c r="F7" s="107" t="s">
        <v>177</v>
      </c>
      <c r="G7" s="107" t="s">
        <v>179</v>
      </c>
      <c r="H7">
        <v>4000</v>
      </c>
      <c r="I7">
        <v>2</v>
      </c>
    </row>
    <row r="8" spans="1:9" x14ac:dyDescent="0.25">
      <c r="A8" s="107" t="s">
        <v>31</v>
      </c>
      <c r="B8" s="107" t="s">
        <v>32</v>
      </c>
      <c r="C8" s="107" t="s">
        <v>33</v>
      </c>
      <c r="D8" s="107" t="s">
        <v>167</v>
      </c>
      <c r="E8" s="108">
        <v>25013</v>
      </c>
      <c r="F8" s="107" t="s">
        <v>168</v>
      </c>
      <c r="G8" s="107" t="s">
        <v>169</v>
      </c>
      <c r="H8">
        <v>3600</v>
      </c>
      <c r="I8">
        <v>0</v>
      </c>
    </row>
    <row r="9" spans="1:9" x14ac:dyDescent="0.25">
      <c r="A9" s="107" t="s">
        <v>34</v>
      </c>
      <c r="B9" s="107" t="s">
        <v>35</v>
      </c>
      <c r="C9" s="107" t="s">
        <v>36</v>
      </c>
      <c r="D9" s="107" t="s">
        <v>167</v>
      </c>
      <c r="E9" s="108">
        <v>24714</v>
      </c>
      <c r="F9" s="107" t="s">
        <v>177</v>
      </c>
      <c r="G9" s="107" t="s">
        <v>173</v>
      </c>
      <c r="H9">
        <v>7360</v>
      </c>
      <c r="I9">
        <v>1</v>
      </c>
    </row>
    <row r="10" spans="1:9" x14ac:dyDescent="0.25">
      <c r="A10" s="107" t="s">
        <v>37</v>
      </c>
      <c r="B10" s="107" t="s">
        <v>38</v>
      </c>
      <c r="C10" s="107" t="s">
        <v>39</v>
      </c>
      <c r="D10" s="107" t="s">
        <v>171</v>
      </c>
      <c r="E10" s="108">
        <v>31225</v>
      </c>
      <c r="F10" s="107" t="s">
        <v>183</v>
      </c>
      <c r="G10" s="107" t="s">
        <v>175</v>
      </c>
      <c r="H10">
        <v>1800</v>
      </c>
      <c r="I10">
        <v>2</v>
      </c>
    </row>
    <row r="11" spans="1:9" x14ac:dyDescent="0.25">
      <c r="A11" s="107" t="s">
        <v>40</v>
      </c>
      <c r="B11" s="107" t="s">
        <v>41</v>
      </c>
      <c r="C11" s="107" t="s">
        <v>42</v>
      </c>
      <c r="D11" s="107" t="s">
        <v>167</v>
      </c>
      <c r="E11" s="108">
        <v>24630</v>
      </c>
      <c r="F11" s="107" t="s">
        <v>172</v>
      </c>
      <c r="G11" s="107" t="s">
        <v>169</v>
      </c>
      <c r="H11">
        <v>3000</v>
      </c>
      <c r="I11">
        <v>0</v>
      </c>
    </row>
    <row r="12" spans="1:9" x14ac:dyDescent="0.25">
      <c r="A12" s="107" t="s">
        <v>40</v>
      </c>
      <c r="B12" s="107" t="s">
        <v>32</v>
      </c>
      <c r="C12" s="107" t="s">
        <v>33</v>
      </c>
      <c r="D12" s="107" t="s">
        <v>167</v>
      </c>
      <c r="E12" s="108">
        <v>23440</v>
      </c>
      <c r="F12" s="107" t="s">
        <v>183</v>
      </c>
      <c r="G12" s="107" t="s">
        <v>169</v>
      </c>
      <c r="H12">
        <v>3450</v>
      </c>
      <c r="I12">
        <v>0</v>
      </c>
    </row>
    <row r="13" spans="1:9" x14ac:dyDescent="0.25">
      <c r="A13" s="107" t="s">
        <v>43</v>
      </c>
      <c r="B13" s="107" t="s">
        <v>44</v>
      </c>
      <c r="C13" s="107" t="s">
        <v>39</v>
      </c>
      <c r="D13" s="107" t="s">
        <v>171</v>
      </c>
      <c r="E13" s="108">
        <v>18084</v>
      </c>
      <c r="F13" s="107" t="s">
        <v>168</v>
      </c>
      <c r="G13" s="107" t="s">
        <v>175</v>
      </c>
      <c r="H13">
        <v>2700</v>
      </c>
      <c r="I13">
        <v>1</v>
      </c>
    </row>
    <row r="14" spans="1:9" x14ac:dyDescent="0.25">
      <c r="A14" s="107" t="s">
        <v>45</v>
      </c>
      <c r="B14" s="107" t="s">
        <v>46</v>
      </c>
      <c r="C14" s="107" t="s">
        <v>47</v>
      </c>
      <c r="D14" s="107" t="s">
        <v>171</v>
      </c>
      <c r="E14" s="108">
        <v>25538</v>
      </c>
      <c r="F14" s="107" t="s">
        <v>183</v>
      </c>
      <c r="G14" s="107" t="s">
        <v>179</v>
      </c>
      <c r="H14">
        <v>8500</v>
      </c>
      <c r="I14">
        <v>1</v>
      </c>
    </row>
    <row r="15" spans="1:9" x14ac:dyDescent="0.25">
      <c r="A15" s="107" t="s">
        <v>48</v>
      </c>
      <c r="B15" s="107" t="s">
        <v>49</v>
      </c>
      <c r="C15" s="107" t="s">
        <v>50</v>
      </c>
      <c r="D15" s="107" t="s">
        <v>167</v>
      </c>
      <c r="E15" s="108">
        <v>21318</v>
      </c>
      <c r="F15" s="107" t="s">
        <v>185</v>
      </c>
      <c r="G15" s="107" t="s">
        <v>169</v>
      </c>
      <c r="H15">
        <v>4650</v>
      </c>
      <c r="I15">
        <v>0</v>
      </c>
    </row>
    <row r="16" spans="1:9" x14ac:dyDescent="0.25">
      <c r="A16" s="107" t="s">
        <v>51</v>
      </c>
      <c r="B16" s="107" t="s">
        <v>52</v>
      </c>
      <c r="C16" s="107" t="s">
        <v>53</v>
      </c>
      <c r="D16" s="107" t="s">
        <v>167</v>
      </c>
      <c r="E16" s="108">
        <v>23370</v>
      </c>
      <c r="F16" s="107" t="s">
        <v>177</v>
      </c>
      <c r="G16" s="107" t="s">
        <v>175</v>
      </c>
      <c r="H16">
        <v>2070</v>
      </c>
      <c r="I16">
        <v>1</v>
      </c>
    </row>
    <row r="17" spans="1:9" x14ac:dyDescent="0.25">
      <c r="A17" s="107" t="s">
        <v>54</v>
      </c>
      <c r="B17" s="107" t="s">
        <v>55</v>
      </c>
      <c r="C17" s="107" t="s">
        <v>56</v>
      </c>
      <c r="D17" s="107" t="s">
        <v>167</v>
      </c>
      <c r="E17" s="108">
        <v>27133</v>
      </c>
      <c r="F17" s="107" t="s">
        <v>177</v>
      </c>
      <c r="G17" s="107" t="s">
        <v>173</v>
      </c>
      <c r="H17">
        <v>6400</v>
      </c>
      <c r="I17">
        <v>3</v>
      </c>
    </row>
    <row r="18" spans="1:9" x14ac:dyDescent="0.25">
      <c r="A18" s="107" t="s">
        <v>54</v>
      </c>
      <c r="B18" s="107" t="s">
        <v>57</v>
      </c>
      <c r="C18" s="107" t="s">
        <v>58</v>
      </c>
      <c r="D18" s="107" t="s">
        <v>171</v>
      </c>
      <c r="E18" s="108">
        <v>28320</v>
      </c>
      <c r="F18" s="107" t="s">
        <v>168</v>
      </c>
      <c r="G18" s="107" t="s">
        <v>169</v>
      </c>
      <c r="H18">
        <v>2400</v>
      </c>
      <c r="I18">
        <v>1</v>
      </c>
    </row>
    <row r="19" spans="1:9" x14ac:dyDescent="0.25">
      <c r="A19" s="107" t="s">
        <v>59</v>
      </c>
      <c r="B19" s="107" t="s">
        <v>60</v>
      </c>
      <c r="C19" s="107" t="s">
        <v>61</v>
      </c>
      <c r="D19" s="107" t="s">
        <v>171</v>
      </c>
      <c r="E19" s="108">
        <v>24957</v>
      </c>
      <c r="F19" s="107" t="s">
        <v>168</v>
      </c>
      <c r="G19" s="107" t="s">
        <v>175</v>
      </c>
      <c r="H19">
        <v>3100</v>
      </c>
      <c r="I19">
        <v>4</v>
      </c>
    </row>
    <row r="20" spans="1:9" x14ac:dyDescent="0.25">
      <c r="A20" s="107" t="s">
        <v>62</v>
      </c>
      <c r="B20" s="107" t="s">
        <v>63</v>
      </c>
      <c r="C20" s="107" t="s">
        <v>64</v>
      </c>
      <c r="D20" s="107" t="s">
        <v>167</v>
      </c>
      <c r="E20" s="108">
        <v>23048</v>
      </c>
      <c r="F20" s="107" t="s">
        <v>184</v>
      </c>
      <c r="G20" s="107" t="s">
        <v>169</v>
      </c>
      <c r="H20">
        <v>3480</v>
      </c>
      <c r="I20">
        <v>2</v>
      </c>
    </row>
    <row r="21" spans="1:9" x14ac:dyDescent="0.25">
      <c r="A21" s="107" t="s">
        <v>65</v>
      </c>
      <c r="B21" s="107" t="s">
        <v>66</v>
      </c>
      <c r="C21" s="107" t="s">
        <v>67</v>
      </c>
      <c r="D21" s="107" t="s">
        <v>171</v>
      </c>
      <c r="E21" s="108">
        <v>21450</v>
      </c>
      <c r="F21" s="107" t="s">
        <v>172</v>
      </c>
      <c r="G21" s="107" t="s">
        <v>175</v>
      </c>
      <c r="H21">
        <v>900</v>
      </c>
      <c r="I21">
        <v>1</v>
      </c>
    </row>
    <row r="22" spans="1:9" x14ac:dyDescent="0.25">
      <c r="A22" s="107" t="s">
        <v>68</v>
      </c>
      <c r="B22" s="107" t="s">
        <v>69</v>
      </c>
      <c r="C22" s="107" t="s">
        <v>70</v>
      </c>
      <c r="D22" s="107" t="s">
        <v>167</v>
      </c>
      <c r="E22" s="108">
        <v>25494</v>
      </c>
      <c r="F22" s="107" t="s">
        <v>186</v>
      </c>
      <c r="G22" s="107" t="s">
        <v>175</v>
      </c>
      <c r="H22">
        <v>905</v>
      </c>
      <c r="I22">
        <v>0</v>
      </c>
    </row>
    <row r="23" spans="1:9" x14ac:dyDescent="0.25">
      <c r="A23" s="107" t="s">
        <v>71</v>
      </c>
      <c r="B23" s="107" t="s">
        <v>72</v>
      </c>
      <c r="C23" s="107" t="s">
        <v>73</v>
      </c>
      <c r="D23" s="107" t="s">
        <v>167</v>
      </c>
      <c r="E23" s="108">
        <v>23091</v>
      </c>
      <c r="F23" s="107" t="s">
        <v>168</v>
      </c>
      <c r="G23" s="107" t="s">
        <v>179</v>
      </c>
      <c r="H23">
        <v>5750</v>
      </c>
      <c r="I23">
        <v>1</v>
      </c>
    </row>
    <row r="24" spans="1:9" x14ac:dyDescent="0.25">
      <c r="A24" s="107" t="s">
        <v>74</v>
      </c>
      <c r="B24" s="107" t="s">
        <v>75</v>
      </c>
      <c r="C24" s="107" t="s">
        <v>76</v>
      </c>
      <c r="D24" s="107" t="s">
        <v>171</v>
      </c>
      <c r="E24" s="108">
        <v>32763</v>
      </c>
      <c r="F24" s="107" t="s">
        <v>186</v>
      </c>
      <c r="G24" s="107" t="s">
        <v>175</v>
      </c>
      <c r="H24">
        <v>1800</v>
      </c>
      <c r="I24">
        <v>1</v>
      </c>
    </row>
    <row r="25" spans="1:9" x14ac:dyDescent="0.25">
      <c r="A25" s="107" t="s">
        <v>77</v>
      </c>
      <c r="B25" s="107" t="s">
        <v>78</v>
      </c>
      <c r="C25" s="107" t="s">
        <v>76</v>
      </c>
      <c r="D25" s="107" t="s">
        <v>171</v>
      </c>
      <c r="E25" s="108">
        <v>30253</v>
      </c>
      <c r="F25" s="107" t="s">
        <v>168</v>
      </c>
      <c r="G25" s="107" t="s">
        <v>169</v>
      </c>
      <c r="H25">
        <v>3000</v>
      </c>
      <c r="I25">
        <v>1</v>
      </c>
    </row>
    <row r="26" spans="1:9" x14ac:dyDescent="0.25">
      <c r="A26" s="107" t="s">
        <v>79</v>
      </c>
      <c r="B26" s="107" t="s">
        <v>80</v>
      </c>
      <c r="C26" s="107" t="s">
        <v>81</v>
      </c>
      <c r="D26" s="107" t="s">
        <v>171</v>
      </c>
      <c r="E26" s="108">
        <v>32451</v>
      </c>
      <c r="F26" s="107" t="s">
        <v>187</v>
      </c>
      <c r="G26" s="107" t="s">
        <v>179</v>
      </c>
      <c r="H26">
        <v>4750</v>
      </c>
      <c r="I26">
        <v>0</v>
      </c>
    </row>
    <row r="27" spans="1:9" x14ac:dyDescent="0.25">
      <c r="A27" s="107" t="s">
        <v>82</v>
      </c>
      <c r="B27" s="107" t="s">
        <v>83</v>
      </c>
      <c r="C27" s="107" t="s">
        <v>84</v>
      </c>
      <c r="D27" s="107" t="s">
        <v>167</v>
      </c>
      <c r="E27" s="108">
        <v>24172</v>
      </c>
      <c r="F27" s="107" t="s">
        <v>187</v>
      </c>
      <c r="G27" s="107" t="s">
        <v>175</v>
      </c>
      <c r="H27">
        <v>1800</v>
      </c>
      <c r="I27">
        <v>0</v>
      </c>
    </row>
    <row r="28" spans="1:9" x14ac:dyDescent="0.25">
      <c r="A28" s="107" t="s">
        <v>85</v>
      </c>
      <c r="B28" s="107" t="s">
        <v>86</v>
      </c>
      <c r="C28" s="107" t="s">
        <v>87</v>
      </c>
      <c r="D28" s="107" t="s">
        <v>167</v>
      </c>
      <c r="E28" s="108">
        <v>28244</v>
      </c>
      <c r="F28" s="107" t="s">
        <v>168</v>
      </c>
      <c r="G28" s="107" t="s">
        <v>173</v>
      </c>
      <c r="H28">
        <v>10880</v>
      </c>
      <c r="I28">
        <v>1</v>
      </c>
    </row>
    <row r="29" spans="1:9" x14ac:dyDescent="0.25">
      <c r="A29" s="107" t="s">
        <v>88</v>
      </c>
      <c r="B29" s="107" t="s">
        <v>80</v>
      </c>
      <c r="C29" s="107" t="s">
        <v>89</v>
      </c>
      <c r="D29" s="107" t="s">
        <v>171</v>
      </c>
      <c r="E29" s="108">
        <v>21929</v>
      </c>
      <c r="F29" s="107" t="s">
        <v>184</v>
      </c>
      <c r="G29" s="107" t="s">
        <v>179</v>
      </c>
      <c r="H29">
        <v>5000</v>
      </c>
      <c r="I29">
        <v>1</v>
      </c>
    </row>
    <row r="30" spans="1:9" x14ac:dyDescent="0.25">
      <c r="A30" s="107" t="s">
        <v>90</v>
      </c>
      <c r="B30" s="107" t="s">
        <v>91</v>
      </c>
      <c r="C30" s="107" t="s">
        <v>81</v>
      </c>
      <c r="D30" s="107" t="s">
        <v>171</v>
      </c>
      <c r="E30" s="108">
        <v>22196</v>
      </c>
      <c r="F30" s="107" t="s">
        <v>184</v>
      </c>
      <c r="G30" s="107" t="s">
        <v>175</v>
      </c>
      <c r="H30">
        <v>1900</v>
      </c>
      <c r="I30">
        <v>1</v>
      </c>
    </row>
    <row r="31" spans="1:9" x14ac:dyDescent="0.25">
      <c r="A31" s="107" t="s">
        <v>92</v>
      </c>
      <c r="B31" s="107" t="s">
        <v>93</v>
      </c>
      <c r="C31" s="107" t="s">
        <v>94</v>
      </c>
      <c r="D31" s="107" t="s">
        <v>167</v>
      </c>
      <c r="E31" s="108">
        <v>31967</v>
      </c>
      <c r="F31" s="107" t="s">
        <v>187</v>
      </c>
      <c r="G31" s="107" t="s">
        <v>169</v>
      </c>
      <c r="H31">
        <v>3450</v>
      </c>
      <c r="I31">
        <v>0</v>
      </c>
    </row>
    <row r="32" spans="1:9" x14ac:dyDescent="0.25">
      <c r="A32" s="107" t="s">
        <v>95</v>
      </c>
      <c r="B32" s="107" t="s">
        <v>86</v>
      </c>
      <c r="C32" s="107" t="s">
        <v>84</v>
      </c>
      <c r="D32" s="107" t="s">
        <v>167</v>
      </c>
      <c r="E32" s="108">
        <v>22803</v>
      </c>
      <c r="F32" s="107" t="s">
        <v>168</v>
      </c>
      <c r="G32" s="107" t="s">
        <v>169</v>
      </c>
      <c r="H32">
        <v>2550</v>
      </c>
      <c r="I32">
        <v>1</v>
      </c>
    </row>
    <row r="33" spans="1:9" x14ac:dyDescent="0.25">
      <c r="A33" s="107" t="s">
        <v>95</v>
      </c>
      <c r="B33" s="107" t="s">
        <v>83</v>
      </c>
      <c r="C33" s="107" t="s">
        <v>84</v>
      </c>
      <c r="D33" s="107" t="s">
        <v>167</v>
      </c>
      <c r="E33" s="108">
        <v>32940</v>
      </c>
      <c r="F33" s="107" t="s">
        <v>187</v>
      </c>
      <c r="G33" s="107" t="s">
        <v>173</v>
      </c>
      <c r="H33">
        <v>7360</v>
      </c>
      <c r="I33">
        <v>2</v>
      </c>
    </row>
    <row r="34" spans="1:9" x14ac:dyDescent="0.25">
      <c r="A34" s="107" t="s">
        <v>96</v>
      </c>
      <c r="B34" s="107" t="s">
        <v>97</v>
      </c>
      <c r="C34" s="107" t="s">
        <v>98</v>
      </c>
      <c r="D34" s="107" t="s">
        <v>171</v>
      </c>
      <c r="E34" s="108">
        <v>30735</v>
      </c>
      <c r="F34" s="107" t="s">
        <v>184</v>
      </c>
      <c r="G34" s="107" t="s">
        <v>173</v>
      </c>
      <c r="H34">
        <v>3600</v>
      </c>
      <c r="I34">
        <v>3</v>
      </c>
    </row>
    <row r="35" spans="1:9" x14ac:dyDescent="0.25">
      <c r="A35" s="107" t="s">
        <v>96</v>
      </c>
      <c r="B35" s="107" t="s">
        <v>99</v>
      </c>
      <c r="C35" s="107" t="s">
        <v>100</v>
      </c>
      <c r="D35" s="107" t="s">
        <v>171</v>
      </c>
      <c r="E35" s="108">
        <v>27437</v>
      </c>
      <c r="F35" s="107" t="s">
        <v>172</v>
      </c>
      <c r="G35" s="107" t="s">
        <v>179</v>
      </c>
      <c r="H35">
        <v>8500</v>
      </c>
      <c r="I35">
        <v>1</v>
      </c>
    </row>
    <row r="36" spans="1:9" x14ac:dyDescent="0.25">
      <c r="A36" s="107" t="s">
        <v>101</v>
      </c>
      <c r="B36" s="107" t="s">
        <v>102</v>
      </c>
      <c r="C36" s="107" t="s">
        <v>103</v>
      </c>
      <c r="D36" s="107" t="s">
        <v>167</v>
      </c>
      <c r="E36" s="108">
        <v>30483</v>
      </c>
      <c r="F36" s="107" t="s">
        <v>184</v>
      </c>
      <c r="G36" s="107" t="s">
        <v>169</v>
      </c>
      <c r="H36">
        <v>3400</v>
      </c>
      <c r="I36">
        <v>1</v>
      </c>
    </row>
    <row r="37" spans="1:9" x14ac:dyDescent="0.25">
      <c r="A37" s="107" t="s">
        <v>104</v>
      </c>
      <c r="B37" s="107" t="s">
        <v>105</v>
      </c>
      <c r="C37" s="107" t="s">
        <v>106</v>
      </c>
      <c r="D37" s="107" t="s">
        <v>167</v>
      </c>
      <c r="E37" s="108">
        <v>22608</v>
      </c>
      <c r="F37" s="107" t="s">
        <v>168</v>
      </c>
      <c r="G37" s="107" t="s">
        <v>175</v>
      </c>
      <c r="H37">
        <v>2070</v>
      </c>
      <c r="I37">
        <v>0</v>
      </c>
    </row>
    <row r="38" spans="1:9" x14ac:dyDescent="0.25">
      <c r="A38" s="107" t="s">
        <v>107</v>
      </c>
      <c r="B38" s="107" t="s">
        <v>105</v>
      </c>
      <c r="C38" s="107" t="s">
        <v>106</v>
      </c>
      <c r="D38" s="107" t="s">
        <v>167</v>
      </c>
      <c r="E38" s="108">
        <v>25887</v>
      </c>
      <c r="F38" s="107" t="s">
        <v>185</v>
      </c>
      <c r="G38" s="107" t="s">
        <v>169</v>
      </c>
      <c r="H38">
        <v>4650</v>
      </c>
      <c r="I38">
        <v>1</v>
      </c>
    </row>
    <row r="39" spans="1:9" x14ac:dyDescent="0.25">
      <c r="A39" s="107" t="s">
        <v>108</v>
      </c>
      <c r="B39" s="107" t="s">
        <v>109</v>
      </c>
      <c r="C39" s="107" t="s">
        <v>110</v>
      </c>
      <c r="D39" s="107" t="s">
        <v>167</v>
      </c>
      <c r="E39" s="108">
        <v>22127</v>
      </c>
      <c r="F39" s="107" t="s">
        <v>185</v>
      </c>
      <c r="G39" s="107" t="s">
        <v>179</v>
      </c>
      <c r="H39">
        <v>2515</v>
      </c>
      <c r="I39">
        <v>1</v>
      </c>
    </row>
    <row r="40" spans="1:9" x14ac:dyDescent="0.25">
      <c r="A40" s="107" t="s">
        <v>108</v>
      </c>
      <c r="B40" s="107" t="s">
        <v>111</v>
      </c>
      <c r="C40" s="107" t="s">
        <v>110</v>
      </c>
      <c r="D40" s="107" t="s">
        <v>167</v>
      </c>
      <c r="E40" s="108">
        <v>23927</v>
      </c>
      <c r="F40" s="107" t="s">
        <v>187</v>
      </c>
      <c r="G40" s="107" t="s">
        <v>169</v>
      </c>
      <c r="H40">
        <v>3450</v>
      </c>
      <c r="I40">
        <v>0</v>
      </c>
    </row>
    <row r="41" spans="1:9" x14ac:dyDescent="0.25">
      <c r="A41" s="107" t="s">
        <v>112</v>
      </c>
      <c r="B41" s="107" t="s">
        <v>113</v>
      </c>
      <c r="C41" s="107" t="s">
        <v>114</v>
      </c>
      <c r="D41" s="107" t="s">
        <v>171</v>
      </c>
      <c r="E41" s="108">
        <v>24898</v>
      </c>
      <c r="F41" s="107" t="s">
        <v>168</v>
      </c>
      <c r="G41" s="107" t="s">
        <v>175</v>
      </c>
      <c r="H41">
        <v>2100</v>
      </c>
      <c r="I41">
        <v>1</v>
      </c>
    </row>
    <row r="42" spans="1:9" x14ac:dyDescent="0.25">
      <c r="A42" s="107" t="s">
        <v>115</v>
      </c>
      <c r="B42" s="107" t="s">
        <v>116</v>
      </c>
      <c r="C42" s="107" t="s">
        <v>117</v>
      </c>
      <c r="D42" s="107" t="s">
        <v>171</v>
      </c>
      <c r="E42" s="108">
        <v>22390</v>
      </c>
      <c r="F42" s="107" t="s">
        <v>187</v>
      </c>
      <c r="G42" s="107" t="s">
        <v>169</v>
      </c>
      <c r="H42">
        <v>2550</v>
      </c>
      <c r="I42">
        <v>1</v>
      </c>
    </row>
    <row r="43" spans="1:9" x14ac:dyDescent="0.25">
      <c r="A43" s="107" t="s">
        <v>118</v>
      </c>
      <c r="B43" s="107" t="s">
        <v>119</v>
      </c>
      <c r="C43" s="107" t="s">
        <v>120</v>
      </c>
      <c r="D43" s="107" t="s">
        <v>167</v>
      </c>
      <c r="E43" s="108">
        <v>27987</v>
      </c>
      <c r="F43" s="107" t="s">
        <v>184</v>
      </c>
      <c r="G43" s="107" t="s">
        <v>173</v>
      </c>
      <c r="H43">
        <v>5100</v>
      </c>
      <c r="I43">
        <v>1</v>
      </c>
    </row>
    <row r="44" spans="1:9" x14ac:dyDescent="0.25">
      <c r="A44" s="107" t="s">
        <v>121</v>
      </c>
      <c r="B44" s="107" t="s">
        <v>122</v>
      </c>
      <c r="C44" s="107" t="s">
        <v>123</v>
      </c>
      <c r="D44" s="107" t="s">
        <v>167</v>
      </c>
      <c r="E44" s="108">
        <v>28781</v>
      </c>
      <c r="F44" s="107" t="s">
        <v>168</v>
      </c>
      <c r="G44" s="107" t="s">
        <v>175</v>
      </c>
      <c r="H44">
        <v>3060</v>
      </c>
      <c r="I44">
        <v>0</v>
      </c>
    </row>
    <row r="45" spans="1:9" x14ac:dyDescent="0.25">
      <c r="A45" s="107" t="s">
        <v>124</v>
      </c>
      <c r="B45" s="107" t="s">
        <v>125</v>
      </c>
      <c r="C45" s="107" t="s">
        <v>126</v>
      </c>
      <c r="D45" s="107" t="s">
        <v>171</v>
      </c>
      <c r="E45" s="108">
        <v>29304</v>
      </c>
      <c r="F45" s="107" t="s">
        <v>172</v>
      </c>
      <c r="G45" s="107" t="s">
        <v>175</v>
      </c>
      <c r="H45">
        <v>2080</v>
      </c>
      <c r="I45">
        <v>1</v>
      </c>
    </row>
    <row r="46" spans="1:9" x14ac:dyDescent="0.25">
      <c r="A46" s="107" t="s">
        <v>127</v>
      </c>
      <c r="B46" s="107" t="s">
        <v>128</v>
      </c>
      <c r="C46" s="107" t="s">
        <v>129</v>
      </c>
      <c r="D46" s="107" t="s">
        <v>171</v>
      </c>
      <c r="E46" s="108">
        <v>33034</v>
      </c>
      <c r="F46" s="107" t="s">
        <v>185</v>
      </c>
      <c r="G46" s="107" t="s">
        <v>175</v>
      </c>
      <c r="H46">
        <v>3060</v>
      </c>
      <c r="I46">
        <v>0</v>
      </c>
    </row>
    <row r="47" spans="1:9" x14ac:dyDescent="0.25">
      <c r="A47" s="107" t="s">
        <v>130</v>
      </c>
      <c r="B47" s="107" t="s">
        <v>131</v>
      </c>
      <c r="C47" s="107" t="s">
        <v>132</v>
      </c>
      <c r="D47" s="107" t="s">
        <v>167</v>
      </c>
      <c r="E47" s="108">
        <v>22696</v>
      </c>
      <c r="F47" s="107" t="s">
        <v>172</v>
      </c>
      <c r="G47" s="107" t="s">
        <v>173</v>
      </c>
      <c r="H47">
        <v>7360</v>
      </c>
      <c r="I47">
        <v>3</v>
      </c>
    </row>
    <row r="48" spans="1:9" x14ac:dyDescent="0.25">
      <c r="A48" s="107" t="s">
        <v>133</v>
      </c>
      <c r="B48" s="107" t="s">
        <v>134</v>
      </c>
      <c r="C48" s="107" t="s">
        <v>135</v>
      </c>
      <c r="D48" s="107" t="s">
        <v>167</v>
      </c>
      <c r="E48" s="108">
        <v>23627</v>
      </c>
      <c r="F48" s="107" t="s">
        <v>172</v>
      </c>
      <c r="G48" s="107" t="s">
        <v>179</v>
      </c>
      <c r="H48">
        <v>8500</v>
      </c>
      <c r="I48">
        <v>0</v>
      </c>
    </row>
    <row r="49" spans="1:9" x14ac:dyDescent="0.25">
      <c r="A49" s="107" t="s">
        <v>136</v>
      </c>
      <c r="B49" s="107" t="s">
        <v>137</v>
      </c>
      <c r="C49" s="107" t="s">
        <v>138</v>
      </c>
      <c r="D49" s="107" t="s">
        <v>171</v>
      </c>
      <c r="E49" s="108">
        <v>27889</v>
      </c>
      <c r="F49" s="107" t="s">
        <v>168</v>
      </c>
      <c r="G49" s="107" t="s">
        <v>173</v>
      </c>
      <c r="H49">
        <v>10880</v>
      </c>
      <c r="I49">
        <v>1</v>
      </c>
    </row>
    <row r="50" spans="1:9" x14ac:dyDescent="0.25">
      <c r="A50" s="107" t="s">
        <v>139</v>
      </c>
      <c r="B50" s="107" t="s">
        <v>140</v>
      </c>
      <c r="C50" s="107" t="s">
        <v>141</v>
      </c>
      <c r="D50" s="107" t="s">
        <v>171</v>
      </c>
      <c r="E50" s="108">
        <v>28648</v>
      </c>
      <c r="F50" s="107" t="s">
        <v>172</v>
      </c>
      <c r="G50" s="107" t="s">
        <v>179</v>
      </c>
      <c r="H50">
        <v>5000</v>
      </c>
      <c r="I50">
        <v>0</v>
      </c>
    </row>
    <row r="51" spans="1:9" x14ac:dyDescent="0.25">
      <c r="A51" s="107" t="s">
        <v>142</v>
      </c>
      <c r="B51" s="107" t="s">
        <v>143</v>
      </c>
      <c r="C51" s="107" t="s">
        <v>144</v>
      </c>
      <c r="D51" s="107" t="s">
        <v>167</v>
      </c>
      <c r="E51" s="108">
        <v>29002</v>
      </c>
      <c r="F51" s="107" t="s">
        <v>168</v>
      </c>
      <c r="G51" s="107" t="s">
        <v>175</v>
      </c>
      <c r="H51">
        <v>1800</v>
      </c>
      <c r="I51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3">
    <tabColor theme="7"/>
  </sheetPr>
  <dimension ref="A1:M51"/>
  <sheetViews>
    <sheetView workbookViewId="0">
      <selection activeCell="L31" sqref="L31"/>
    </sheetView>
  </sheetViews>
  <sheetFormatPr defaultColWidth="9" defaultRowHeight="14.25" x14ac:dyDescent="0.2"/>
  <cols>
    <col min="1" max="1" width="14.5" style="1" bestFit="1" customWidth="1"/>
    <col min="2" max="2" width="10.625" style="1" bestFit="1" customWidth="1"/>
    <col min="3" max="3" width="12" style="1" bestFit="1" customWidth="1"/>
    <col min="4" max="4" width="4.375" style="25" bestFit="1" customWidth="1"/>
    <col min="5" max="5" width="10" style="15" bestFit="1" customWidth="1"/>
    <col min="6" max="6" width="16" style="15" bestFit="1" customWidth="1"/>
    <col min="7" max="7" width="6.375" style="1" bestFit="1" customWidth="1"/>
    <col min="8" max="8" width="10.375" style="1" bestFit="1" customWidth="1"/>
    <col min="9" max="9" width="12.875" style="1" customWidth="1"/>
    <col min="10" max="10" width="6" style="1" customWidth="1"/>
    <col min="11" max="11" width="38.625" style="1" bestFit="1" customWidth="1"/>
    <col min="12" max="12" width="12" style="1" customWidth="1"/>
    <col min="13" max="13" width="11.125" style="1" customWidth="1"/>
    <col min="14" max="16384" width="9" style="1"/>
  </cols>
  <sheetData>
    <row r="1" spans="1:13" ht="45" x14ac:dyDescent="0.2">
      <c r="A1" s="2" t="s">
        <v>1</v>
      </c>
      <c r="B1" s="2" t="s">
        <v>2</v>
      </c>
      <c r="C1" s="2" t="s">
        <v>3</v>
      </c>
      <c r="D1" s="2" t="s">
        <v>161</v>
      </c>
      <c r="E1" s="17" t="s">
        <v>162</v>
      </c>
      <c r="F1" s="17" t="s">
        <v>163</v>
      </c>
      <c r="G1" s="2" t="s">
        <v>164</v>
      </c>
      <c r="H1" s="2" t="s">
        <v>165</v>
      </c>
      <c r="I1" s="2" t="s">
        <v>166</v>
      </c>
    </row>
    <row r="2" spans="1:13" x14ac:dyDescent="0.2">
      <c r="A2" s="4" t="s">
        <v>11</v>
      </c>
      <c r="B2" s="4" t="s">
        <v>12</v>
      </c>
      <c r="C2" s="4" t="s">
        <v>13</v>
      </c>
      <c r="D2" s="4" t="s">
        <v>167</v>
      </c>
      <c r="E2" s="18">
        <v>28010</v>
      </c>
      <c r="F2" s="18" t="s">
        <v>168</v>
      </c>
      <c r="G2" s="4" t="s">
        <v>169</v>
      </c>
      <c r="H2" s="4">
        <v>1510</v>
      </c>
      <c r="I2" s="4">
        <v>0</v>
      </c>
      <c r="K2" s="19" t="s">
        <v>189</v>
      </c>
      <c r="L2" s="20"/>
    </row>
    <row r="3" spans="1:13" x14ac:dyDescent="0.2">
      <c r="A3" s="4" t="s">
        <v>15</v>
      </c>
      <c r="B3" s="4" t="s">
        <v>16</v>
      </c>
      <c r="C3" s="4" t="s">
        <v>17</v>
      </c>
      <c r="D3" s="4" t="s">
        <v>171</v>
      </c>
      <c r="E3" s="18">
        <v>28994</v>
      </c>
      <c r="F3" s="18" t="s">
        <v>172</v>
      </c>
      <c r="G3" s="4" t="s">
        <v>173</v>
      </c>
      <c r="H3" s="4">
        <v>5440</v>
      </c>
      <c r="I3" s="4">
        <v>0</v>
      </c>
      <c r="K3" s="18" t="s">
        <v>186</v>
      </c>
      <c r="L3" s="4">
        <f>COUNTIF($F$2:$F$51,K3)</f>
        <v>2</v>
      </c>
      <c r="M3" s="21">
        <v>2</v>
      </c>
    </row>
    <row r="4" spans="1:13" x14ac:dyDescent="0.2">
      <c r="A4" s="4" t="s">
        <v>19</v>
      </c>
      <c r="B4" s="4" t="s">
        <v>20</v>
      </c>
      <c r="C4" s="4" t="s">
        <v>21</v>
      </c>
      <c r="D4" s="4" t="s">
        <v>167</v>
      </c>
      <c r="E4" s="18">
        <v>26452</v>
      </c>
      <c r="F4" s="18" t="s">
        <v>168</v>
      </c>
      <c r="G4" s="4" t="s">
        <v>175</v>
      </c>
      <c r="H4" s="4">
        <v>2050</v>
      </c>
      <c r="I4" s="4">
        <v>1</v>
      </c>
      <c r="K4" s="18" t="s">
        <v>172</v>
      </c>
      <c r="L4" s="4">
        <f t="shared" ref="L4:L6" si="0">COUNTIF($F$2:$F$51,K4)</f>
        <v>8</v>
      </c>
      <c r="M4" s="21">
        <v>8</v>
      </c>
    </row>
    <row r="5" spans="1:13" x14ac:dyDescent="0.2">
      <c r="A5" s="4" t="s">
        <v>22</v>
      </c>
      <c r="B5" s="4" t="s">
        <v>23</v>
      </c>
      <c r="C5" s="4" t="s">
        <v>24</v>
      </c>
      <c r="D5" s="4" t="s">
        <v>171</v>
      </c>
      <c r="E5" s="18">
        <v>26504</v>
      </c>
      <c r="F5" s="18" t="s">
        <v>177</v>
      </c>
      <c r="G5" s="4" t="s">
        <v>175</v>
      </c>
      <c r="H5" s="4">
        <v>1800</v>
      </c>
      <c r="I5" s="4">
        <v>1</v>
      </c>
      <c r="K5" s="18" t="s">
        <v>187</v>
      </c>
      <c r="L5" s="4">
        <f t="shared" si="0"/>
        <v>6</v>
      </c>
      <c r="M5" s="21">
        <v>6</v>
      </c>
    </row>
    <row r="6" spans="1:13" x14ac:dyDescent="0.2">
      <c r="A6" s="4" t="s">
        <v>25</v>
      </c>
      <c r="B6" s="4" t="s">
        <v>26</v>
      </c>
      <c r="C6" s="4" t="s">
        <v>27</v>
      </c>
      <c r="D6" s="4" t="s">
        <v>171</v>
      </c>
      <c r="E6" s="18">
        <v>28493</v>
      </c>
      <c r="F6" s="18" t="s">
        <v>178</v>
      </c>
      <c r="G6" s="4" t="s">
        <v>179</v>
      </c>
      <c r="H6" s="4">
        <v>5750</v>
      </c>
      <c r="I6" s="4">
        <v>1</v>
      </c>
      <c r="K6" s="18" t="s">
        <v>168</v>
      </c>
      <c r="L6" s="4">
        <f t="shared" si="0"/>
        <v>15</v>
      </c>
      <c r="M6" s="21">
        <v>15</v>
      </c>
    </row>
    <row r="7" spans="1:13" x14ac:dyDescent="0.2">
      <c r="A7" s="4" t="s">
        <v>28</v>
      </c>
      <c r="B7" s="4" t="s">
        <v>29</v>
      </c>
      <c r="C7" s="4" t="s">
        <v>30</v>
      </c>
      <c r="D7" s="4" t="s">
        <v>167</v>
      </c>
      <c r="E7" s="18">
        <v>26065</v>
      </c>
      <c r="F7" s="18" t="s">
        <v>177</v>
      </c>
      <c r="G7" s="4" t="s">
        <v>179</v>
      </c>
      <c r="H7" s="4">
        <v>4000</v>
      </c>
      <c r="I7" s="4">
        <v>2</v>
      </c>
    </row>
    <row r="8" spans="1:13" x14ac:dyDescent="0.2">
      <c r="A8" s="4" t="s">
        <v>31</v>
      </c>
      <c r="B8" s="4" t="s">
        <v>32</v>
      </c>
      <c r="C8" s="4" t="s">
        <v>33</v>
      </c>
      <c r="D8" s="4" t="s">
        <v>167</v>
      </c>
      <c r="E8" s="18">
        <v>25013</v>
      </c>
      <c r="F8" s="18" t="s">
        <v>168</v>
      </c>
      <c r="G8" s="4" t="s">
        <v>169</v>
      </c>
      <c r="H8" s="4">
        <v>3600</v>
      </c>
      <c r="I8" s="4">
        <v>0</v>
      </c>
      <c r="K8" s="19" t="s">
        <v>190</v>
      </c>
      <c r="L8" s="20"/>
    </row>
    <row r="9" spans="1:13" x14ac:dyDescent="0.2">
      <c r="A9" s="4" t="s">
        <v>34</v>
      </c>
      <c r="B9" s="4" t="s">
        <v>35</v>
      </c>
      <c r="C9" s="4" t="s">
        <v>36</v>
      </c>
      <c r="D9" s="4" t="s">
        <v>167</v>
      </c>
      <c r="E9" s="18">
        <v>24714</v>
      </c>
      <c r="F9" s="18" t="s">
        <v>177</v>
      </c>
      <c r="G9" s="4" t="s">
        <v>173</v>
      </c>
      <c r="H9" s="4">
        <v>7360</v>
      </c>
      <c r="I9" s="4">
        <v>1</v>
      </c>
      <c r="K9" s="18" t="s">
        <v>191</v>
      </c>
      <c r="L9" s="4">
        <f>COUNTIF(I2:I51,"&gt;1")</f>
        <v>9</v>
      </c>
      <c r="M9" s="21">
        <v>9</v>
      </c>
    </row>
    <row r="10" spans="1:13" x14ac:dyDescent="0.2">
      <c r="A10" s="4" t="s">
        <v>37</v>
      </c>
      <c r="B10" s="4" t="s">
        <v>38</v>
      </c>
      <c r="C10" s="4" t="s">
        <v>39</v>
      </c>
      <c r="D10" s="4" t="s">
        <v>171</v>
      </c>
      <c r="E10" s="18">
        <v>31225</v>
      </c>
      <c r="F10" s="18" t="s">
        <v>183</v>
      </c>
      <c r="G10" s="4" t="s">
        <v>175</v>
      </c>
      <c r="H10" s="4">
        <v>1800</v>
      </c>
      <c r="I10" s="4">
        <v>2</v>
      </c>
      <c r="K10" s="18" t="s">
        <v>192</v>
      </c>
      <c r="L10" s="4">
        <f>COUNTIF(H2:H51,"&lt;4000")</f>
        <v>31</v>
      </c>
      <c r="M10" s="21"/>
    </row>
    <row r="11" spans="1:13" x14ac:dyDescent="0.2">
      <c r="A11" s="4" t="s">
        <v>40</v>
      </c>
      <c r="B11" s="4" t="s">
        <v>41</v>
      </c>
      <c r="C11" s="4" t="s">
        <v>42</v>
      </c>
      <c r="D11" s="4" t="s">
        <v>167</v>
      </c>
      <c r="E11" s="18">
        <v>24630</v>
      </c>
      <c r="F11" s="18" t="s">
        <v>172</v>
      </c>
      <c r="G11" s="4" t="s">
        <v>169</v>
      </c>
      <c r="H11" s="4">
        <v>3000</v>
      </c>
      <c r="I11" s="4">
        <v>0</v>
      </c>
    </row>
    <row r="12" spans="1:13" x14ac:dyDescent="0.2">
      <c r="A12" s="4" t="s">
        <v>40</v>
      </c>
      <c r="B12" s="4" t="s">
        <v>32</v>
      </c>
      <c r="C12" s="4" t="s">
        <v>33</v>
      </c>
      <c r="D12" s="4" t="s">
        <v>167</v>
      </c>
      <c r="E12" s="18">
        <v>23440</v>
      </c>
      <c r="F12" s="18" t="s">
        <v>183</v>
      </c>
      <c r="G12" s="4" t="s">
        <v>169</v>
      </c>
      <c r="H12" s="4">
        <v>3450</v>
      </c>
      <c r="I12" s="4">
        <v>0</v>
      </c>
      <c r="K12" s="19" t="s">
        <v>193</v>
      </c>
      <c r="L12" s="20"/>
    </row>
    <row r="13" spans="1:13" x14ac:dyDescent="0.2">
      <c r="A13" s="4" t="s">
        <v>43</v>
      </c>
      <c r="B13" s="4" t="s">
        <v>44</v>
      </c>
      <c r="C13" s="4" t="s">
        <v>39</v>
      </c>
      <c r="D13" s="4" t="s">
        <v>171</v>
      </c>
      <c r="E13" s="18">
        <v>18084</v>
      </c>
      <c r="F13" s="18" t="s">
        <v>168</v>
      </c>
      <c r="G13" s="4" t="s">
        <v>175</v>
      </c>
      <c r="H13" s="4">
        <v>2700</v>
      </c>
      <c r="I13" s="4">
        <v>1</v>
      </c>
      <c r="K13" s="18" t="s">
        <v>194</v>
      </c>
      <c r="L13" s="4">
        <f>COUNTIFS(G2:G51,"ОНК",H2:H51,"&gt;4000")</f>
        <v>8</v>
      </c>
      <c r="M13" s="21"/>
    </row>
    <row r="14" spans="1:13" x14ac:dyDescent="0.2">
      <c r="A14" s="4" t="s">
        <v>45</v>
      </c>
      <c r="B14" s="4" t="s">
        <v>46</v>
      </c>
      <c r="C14" s="4" t="s">
        <v>47</v>
      </c>
      <c r="D14" s="4" t="s">
        <v>171</v>
      </c>
      <c r="E14" s="18">
        <v>25538</v>
      </c>
      <c r="F14" s="18" t="s">
        <v>183</v>
      </c>
      <c r="G14" s="4" t="s">
        <v>179</v>
      </c>
      <c r="H14" s="4">
        <v>8500</v>
      </c>
      <c r="I14" s="4">
        <v>1</v>
      </c>
      <c r="K14" s="18" t="s">
        <v>195</v>
      </c>
      <c r="L14" s="4">
        <f>COUNTIFS(E2:E51,"&gt;31.12.1969",E2:E51,"&lt;01.01.1990")</f>
        <v>24</v>
      </c>
      <c r="M14" s="21"/>
    </row>
    <row r="15" spans="1:13" x14ac:dyDescent="0.2">
      <c r="A15" s="4" t="s">
        <v>48</v>
      </c>
      <c r="B15" s="4" t="s">
        <v>49</v>
      </c>
      <c r="C15" s="4" t="s">
        <v>50</v>
      </c>
      <c r="D15" s="4" t="s">
        <v>167</v>
      </c>
      <c r="E15" s="18">
        <v>21318</v>
      </c>
      <c r="F15" s="18" t="s">
        <v>185</v>
      </c>
      <c r="G15" s="4" t="s">
        <v>169</v>
      </c>
      <c r="H15" s="4">
        <v>4650</v>
      </c>
      <c r="I15" s="4">
        <v>0</v>
      </c>
    </row>
    <row r="16" spans="1:13" x14ac:dyDescent="0.2">
      <c r="A16" s="4" t="s">
        <v>51</v>
      </c>
      <c r="B16" s="4" t="s">
        <v>52</v>
      </c>
      <c r="C16" s="4" t="s">
        <v>53</v>
      </c>
      <c r="D16" s="4" t="s">
        <v>167</v>
      </c>
      <c r="E16" s="18">
        <v>23370</v>
      </c>
      <c r="F16" s="18" t="s">
        <v>177</v>
      </c>
      <c r="G16" s="4" t="s">
        <v>175</v>
      </c>
      <c r="H16" s="4">
        <v>2070</v>
      </c>
      <c r="I16" s="4">
        <v>1</v>
      </c>
      <c r="K16" s="22" t="s">
        <v>196</v>
      </c>
      <c r="L16" s="23"/>
    </row>
    <row r="17" spans="1:13" x14ac:dyDescent="0.2">
      <c r="A17" s="4" t="s">
        <v>54</v>
      </c>
      <c r="B17" s="4" t="s">
        <v>55</v>
      </c>
      <c r="C17" s="4" t="s">
        <v>56</v>
      </c>
      <c r="D17" s="4" t="s">
        <v>167</v>
      </c>
      <c r="E17" s="18">
        <v>27133</v>
      </c>
      <c r="F17" s="18" t="s">
        <v>177</v>
      </c>
      <c r="G17" s="4" t="s">
        <v>173</v>
      </c>
      <c r="H17" s="4">
        <v>6400</v>
      </c>
      <c r="I17" s="4">
        <v>3</v>
      </c>
      <c r="K17" s="18" t="s">
        <v>172</v>
      </c>
      <c r="L17" s="88">
        <f>SUMIF($F$2:$F$51,K17,$H$2:$H$51)/COUNTIF($F$2:$F$51,K17)</f>
        <v>5097.5</v>
      </c>
      <c r="M17" s="21"/>
    </row>
    <row r="18" spans="1:13" x14ac:dyDescent="0.2">
      <c r="A18" s="4" t="s">
        <v>54</v>
      </c>
      <c r="B18" s="4" t="s">
        <v>57</v>
      </c>
      <c r="C18" s="4" t="s">
        <v>58</v>
      </c>
      <c r="D18" s="4" t="s">
        <v>171</v>
      </c>
      <c r="E18" s="18">
        <v>28320</v>
      </c>
      <c r="F18" s="18" t="s">
        <v>168</v>
      </c>
      <c r="G18" s="4" t="s">
        <v>169</v>
      </c>
      <c r="H18" s="4">
        <v>2400</v>
      </c>
      <c r="I18" s="4">
        <v>1</v>
      </c>
      <c r="K18" s="18" t="s">
        <v>187</v>
      </c>
      <c r="L18" s="88">
        <f>SUMIF($F$2:$F$51,K18,$H$2:$H$51)/COUNTIF($F$2:$F$51,K18)</f>
        <v>3893.3333333333335</v>
      </c>
      <c r="M18" s="21"/>
    </row>
    <row r="19" spans="1:13" x14ac:dyDescent="0.2">
      <c r="A19" s="4" t="s">
        <v>59</v>
      </c>
      <c r="B19" s="4" t="s">
        <v>60</v>
      </c>
      <c r="C19" s="4" t="s">
        <v>61</v>
      </c>
      <c r="D19" s="4" t="s">
        <v>171</v>
      </c>
      <c r="E19" s="18">
        <v>24957</v>
      </c>
      <c r="F19" s="18" t="s">
        <v>168</v>
      </c>
      <c r="G19" s="4" t="s">
        <v>175</v>
      </c>
      <c r="H19" s="4">
        <v>3100</v>
      </c>
      <c r="I19" s="4">
        <v>4</v>
      </c>
    </row>
    <row r="20" spans="1:13" ht="15" x14ac:dyDescent="0.25">
      <c r="A20" s="4" t="s">
        <v>62</v>
      </c>
      <c r="B20" s="4" t="s">
        <v>63</v>
      </c>
      <c r="C20" s="4" t="s">
        <v>64</v>
      </c>
      <c r="D20" s="4" t="s">
        <v>167</v>
      </c>
      <c r="E20" s="18">
        <v>23048</v>
      </c>
      <c r="F20" s="18" t="s">
        <v>184</v>
      </c>
      <c r="G20" s="4" t="s">
        <v>169</v>
      </c>
      <c r="H20" s="4">
        <v>3480</v>
      </c>
      <c r="I20" s="4">
        <v>2</v>
      </c>
      <c r="K20" s="19" t="s">
        <v>197</v>
      </c>
      <c r="L20" s="24" t="s">
        <v>174</v>
      </c>
    </row>
    <row r="21" spans="1:13" x14ac:dyDescent="0.2">
      <c r="A21" s="4" t="s">
        <v>65</v>
      </c>
      <c r="B21" s="4" t="s">
        <v>66</v>
      </c>
      <c r="C21" s="4" t="s">
        <v>67</v>
      </c>
      <c r="D21" s="4" t="s">
        <v>171</v>
      </c>
      <c r="E21" s="18">
        <v>21450</v>
      </c>
      <c r="F21" s="18" t="s">
        <v>172</v>
      </c>
      <c r="G21" s="4" t="s">
        <v>175</v>
      </c>
      <c r="H21" s="4">
        <v>900</v>
      </c>
      <c r="I21" s="4">
        <v>1</v>
      </c>
      <c r="K21" s="18" t="s">
        <v>168</v>
      </c>
      <c r="L21" s="88">
        <f>SUMIFS($H$2:$H$51,$F$2:$F$51,K21,$D$2:$D$51,"м")/COUNTIFS($F$2:$F$51,K21,$D$2:$D$51,"м")</f>
        <v>3696.6666666666665</v>
      </c>
      <c r="M21" s="21"/>
    </row>
    <row r="22" spans="1:13" x14ac:dyDescent="0.2">
      <c r="A22" s="4" t="s">
        <v>68</v>
      </c>
      <c r="B22" s="4" t="s">
        <v>69</v>
      </c>
      <c r="C22" s="4" t="s">
        <v>70</v>
      </c>
      <c r="D22" s="4" t="s">
        <v>167</v>
      </c>
      <c r="E22" s="18">
        <v>25494</v>
      </c>
      <c r="F22" s="18" t="s">
        <v>186</v>
      </c>
      <c r="G22" s="4" t="s">
        <v>175</v>
      </c>
      <c r="H22" s="4">
        <v>905</v>
      </c>
      <c r="I22" s="4">
        <v>0</v>
      </c>
      <c r="K22" s="18" t="s">
        <v>184</v>
      </c>
      <c r="L22" s="88">
        <f>SUMIFS($H$2:$H$51,$F$2:$F$51,K22,$D$2:$D$51,"м")/COUNTIFS($F$2:$F$51,K22,$D$2:$D$51,"м")</f>
        <v>3993.3333333333335</v>
      </c>
      <c r="M22" s="21"/>
    </row>
    <row r="23" spans="1:13" x14ac:dyDescent="0.2">
      <c r="A23" s="4" t="s">
        <v>71</v>
      </c>
      <c r="B23" s="4" t="s">
        <v>72</v>
      </c>
      <c r="C23" s="4" t="s">
        <v>73</v>
      </c>
      <c r="D23" s="4" t="s">
        <v>167</v>
      </c>
      <c r="E23" s="18">
        <v>23091</v>
      </c>
      <c r="F23" s="18" t="s">
        <v>168</v>
      </c>
      <c r="G23" s="4" t="s">
        <v>179</v>
      </c>
      <c r="H23" s="4">
        <v>5750</v>
      </c>
      <c r="I23" s="4">
        <v>1</v>
      </c>
    </row>
    <row r="24" spans="1:13" x14ac:dyDescent="0.2">
      <c r="A24" s="4" t="s">
        <v>74</v>
      </c>
      <c r="B24" s="4" t="s">
        <v>75</v>
      </c>
      <c r="C24" s="4" t="s">
        <v>76</v>
      </c>
      <c r="D24" s="4" t="s">
        <v>171</v>
      </c>
      <c r="E24" s="18">
        <v>32763</v>
      </c>
      <c r="F24" s="18" t="s">
        <v>186</v>
      </c>
      <c r="G24" s="4" t="s">
        <v>175</v>
      </c>
      <c r="H24" s="4">
        <v>1800</v>
      </c>
      <c r="I24" s="4">
        <v>1</v>
      </c>
      <c r="K24" s="14"/>
    </row>
    <row r="25" spans="1:13" x14ac:dyDescent="0.2">
      <c r="A25" s="4" t="s">
        <v>77</v>
      </c>
      <c r="B25" s="4" t="s">
        <v>78</v>
      </c>
      <c r="C25" s="4" t="s">
        <v>76</v>
      </c>
      <c r="D25" s="4" t="s">
        <v>171</v>
      </c>
      <c r="E25" s="18">
        <v>30253</v>
      </c>
      <c r="F25" s="18" t="s">
        <v>168</v>
      </c>
      <c r="G25" s="4" t="s">
        <v>169</v>
      </c>
      <c r="H25" s="4">
        <v>3000</v>
      </c>
      <c r="I25" s="4">
        <v>1</v>
      </c>
      <c r="K25" s="14"/>
    </row>
    <row r="26" spans="1:13" x14ac:dyDescent="0.2">
      <c r="A26" s="4" t="s">
        <v>79</v>
      </c>
      <c r="B26" s="4" t="s">
        <v>80</v>
      </c>
      <c r="C26" s="4" t="s">
        <v>81</v>
      </c>
      <c r="D26" s="4" t="s">
        <v>171</v>
      </c>
      <c r="E26" s="18">
        <v>32451</v>
      </c>
      <c r="F26" s="18" t="s">
        <v>187</v>
      </c>
      <c r="G26" s="4" t="s">
        <v>179</v>
      </c>
      <c r="H26" s="4">
        <v>4750</v>
      </c>
      <c r="I26" s="4">
        <v>0</v>
      </c>
      <c r="K26" s="14"/>
    </row>
    <row r="27" spans="1:13" x14ac:dyDescent="0.2">
      <c r="A27" s="4" t="s">
        <v>82</v>
      </c>
      <c r="B27" s="4" t="s">
        <v>83</v>
      </c>
      <c r="C27" s="4" t="s">
        <v>84</v>
      </c>
      <c r="D27" s="4" t="s">
        <v>167</v>
      </c>
      <c r="E27" s="18">
        <v>24172</v>
      </c>
      <c r="F27" s="18" t="s">
        <v>187</v>
      </c>
      <c r="G27" s="4" t="s">
        <v>175</v>
      </c>
      <c r="H27" s="4">
        <v>1800</v>
      </c>
      <c r="I27" s="4">
        <v>0</v>
      </c>
      <c r="K27" s="14"/>
    </row>
    <row r="28" spans="1:13" x14ac:dyDescent="0.2">
      <c r="A28" s="4" t="s">
        <v>85</v>
      </c>
      <c r="B28" s="4" t="s">
        <v>86</v>
      </c>
      <c r="C28" s="4" t="s">
        <v>87</v>
      </c>
      <c r="D28" s="4" t="s">
        <v>167</v>
      </c>
      <c r="E28" s="18">
        <v>28244</v>
      </c>
      <c r="F28" s="18" t="s">
        <v>168</v>
      </c>
      <c r="G28" s="4" t="s">
        <v>173</v>
      </c>
      <c r="H28" s="4">
        <v>10880</v>
      </c>
      <c r="I28" s="4">
        <v>1</v>
      </c>
    </row>
    <row r="29" spans="1:13" x14ac:dyDescent="0.2">
      <c r="A29" s="4" t="s">
        <v>88</v>
      </c>
      <c r="B29" s="4" t="s">
        <v>80</v>
      </c>
      <c r="C29" s="4" t="s">
        <v>89</v>
      </c>
      <c r="D29" s="4" t="s">
        <v>171</v>
      </c>
      <c r="E29" s="18">
        <v>21929</v>
      </c>
      <c r="F29" s="18" t="s">
        <v>184</v>
      </c>
      <c r="G29" s="4" t="s">
        <v>179</v>
      </c>
      <c r="H29" s="4">
        <v>5000</v>
      </c>
      <c r="I29" s="4">
        <v>1</v>
      </c>
    </row>
    <row r="30" spans="1:13" x14ac:dyDescent="0.2">
      <c r="A30" s="4" t="s">
        <v>90</v>
      </c>
      <c r="B30" s="4" t="s">
        <v>91</v>
      </c>
      <c r="C30" s="4" t="s">
        <v>81</v>
      </c>
      <c r="D30" s="4" t="s">
        <v>171</v>
      </c>
      <c r="E30" s="18">
        <v>22196</v>
      </c>
      <c r="F30" s="18" t="s">
        <v>184</v>
      </c>
      <c r="G30" s="4" t="s">
        <v>175</v>
      </c>
      <c r="H30" s="4">
        <v>1900</v>
      </c>
      <c r="I30" s="4">
        <v>1</v>
      </c>
    </row>
    <row r="31" spans="1:13" x14ac:dyDescent="0.2">
      <c r="A31" s="4" t="s">
        <v>92</v>
      </c>
      <c r="B31" s="4" t="s">
        <v>93</v>
      </c>
      <c r="C31" s="4" t="s">
        <v>94</v>
      </c>
      <c r="D31" s="4" t="s">
        <v>167</v>
      </c>
      <c r="E31" s="18">
        <v>31967</v>
      </c>
      <c r="F31" s="18" t="s">
        <v>187</v>
      </c>
      <c r="G31" s="4" t="s">
        <v>169</v>
      </c>
      <c r="H31" s="4">
        <v>3450</v>
      </c>
      <c r="I31" s="4">
        <v>0</v>
      </c>
    </row>
    <row r="32" spans="1:13" x14ac:dyDescent="0.2">
      <c r="A32" s="4" t="s">
        <v>95</v>
      </c>
      <c r="B32" s="4" t="s">
        <v>86</v>
      </c>
      <c r="C32" s="4" t="s">
        <v>84</v>
      </c>
      <c r="D32" s="4" t="s">
        <v>167</v>
      </c>
      <c r="E32" s="18">
        <v>22803</v>
      </c>
      <c r="F32" s="18" t="s">
        <v>168</v>
      </c>
      <c r="G32" s="4" t="s">
        <v>169</v>
      </c>
      <c r="H32" s="4">
        <v>2550</v>
      </c>
      <c r="I32" s="4">
        <v>1</v>
      </c>
    </row>
    <row r="33" spans="1:9" x14ac:dyDescent="0.2">
      <c r="A33" s="4" t="s">
        <v>95</v>
      </c>
      <c r="B33" s="4" t="s">
        <v>83</v>
      </c>
      <c r="C33" s="4" t="s">
        <v>84</v>
      </c>
      <c r="D33" s="4" t="s">
        <v>167</v>
      </c>
      <c r="E33" s="18">
        <v>32940</v>
      </c>
      <c r="F33" s="18" t="s">
        <v>187</v>
      </c>
      <c r="G33" s="4" t="s">
        <v>173</v>
      </c>
      <c r="H33" s="4">
        <v>7360</v>
      </c>
      <c r="I33" s="4">
        <v>2</v>
      </c>
    </row>
    <row r="34" spans="1:9" x14ac:dyDescent="0.2">
      <c r="A34" s="4" t="s">
        <v>96</v>
      </c>
      <c r="B34" s="4" t="s">
        <v>97</v>
      </c>
      <c r="C34" s="4" t="s">
        <v>98</v>
      </c>
      <c r="D34" s="4" t="s">
        <v>171</v>
      </c>
      <c r="E34" s="18">
        <v>30735</v>
      </c>
      <c r="F34" s="18" t="s">
        <v>184</v>
      </c>
      <c r="G34" s="4" t="s">
        <v>173</v>
      </c>
      <c r="H34" s="4">
        <v>3600</v>
      </c>
      <c r="I34" s="4">
        <v>3</v>
      </c>
    </row>
    <row r="35" spans="1:9" x14ac:dyDescent="0.2">
      <c r="A35" s="4" t="s">
        <v>96</v>
      </c>
      <c r="B35" s="4" t="s">
        <v>99</v>
      </c>
      <c r="C35" s="4" t="s">
        <v>100</v>
      </c>
      <c r="D35" s="4" t="s">
        <v>171</v>
      </c>
      <c r="E35" s="18">
        <v>27437</v>
      </c>
      <c r="F35" s="18" t="s">
        <v>172</v>
      </c>
      <c r="G35" s="4" t="s">
        <v>179</v>
      </c>
      <c r="H35" s="4">
        <v>8500</v>
      </c>
      <c r="I35" s="4">
        <v>1</v>
      </c>
    </row>
    <row r="36" spans="1:9" x14ac:dyDescent="0.2">
      <c r="A36" s="4" t="s">
        <v>101</v>
      </c>
      <c r="B36" s="4" t="s">
        <v>102</v>
      </c>
      <c r="C36" s="4" t="s">
        <v>103</v>
      </c>
      <c r="D36" s="4" t="s">
        <v>167</v>
      </c>
      <c r="E36" s="18">
        <v>30483</v>
      </c>
      <c r="F36" s="18" t="s">
        <v>184</v>
      </c>
      <c r="G36" s="4" t="s">
        <v>169</v>
      </c>
      <c r="H36" s="4">
        <v>3400</v>
      </c>
      <c r="I36" s="4">
        <v>1</v>
      </c>
    </row>
    <row r="37" spans="1:9" x14ac:dyDescent="0.2">
      <c r="A37" s="4" t="s">
        <v>104</v>
      </c>
      <c r="B37" s="4" t="s">
        <v>105</v>
      </c>
      <c r="C37" s="4" t="s">
        <v>106</v>
      </c>
      <c r="D37" s="4" t="s">
        <v>167</v>
      </c>
      <c r="E37" s="18">
        <v>22608</v>
      </c>
      <c r="F37" s="18" t="s">
        <v>168</v>
      </c>
      <c r="G37" s="4" t="s">
        <v>175</v>
      </c>
      <c r="H37" s="4">
        <v>2070</v>
      </c>
      <c r="I37" s="4">
        <v>0</v>
      </c>
    </row>
    <row r="38" spans="1:9" x14ac:dyDescent="0.2">
      <c r="A38" s="4" t="s">
        <v>107</v>
      </c>
      <c r="B38" s="4" t="s">
        <v>105</v>
      </c>
      <c r="C38" s="4" t="s">
        <v>106</v>
      </c>
      <c r="D38" s="4" t="s">
        <v>167</v>
      </c>
      <c r="E38" s="18">
        <v>25887</v>
      </c>
      <c r="F38" s="18" t="s">
        <v>185</v>
      </c>
      <c r="G38" s="4" t="s">
        <v>169</v>
      </c>
      <c r="H38" s="4">
        <v>4650</v>
      </c>
      <c r="I38" s="4">
        <v>1</v>
      </c>
    </row>
    <row r="39" spans="1:9" x14ac:dyDescent="0.2">
      <c r="A39" s="4" t="s">
        <v>108</v>
      </c>
      <c r="B39" s="4" t="s">
        <v>109</v>
      </c>
      <c r="C39" s="4" t="s">
        <v>110</v>
      </c>
      <c r="D39" s="4" t="s">
        <v>167</v>
      </c>
      <c r="E39" s="18">
        <v>22127</v>
      </c>
      <c r="F39" s="18" t="s">
        <v>185</v>
      </c>
      <c r="G39" s="4" t="s">
        <v>179</v>
      </c>
      <c r="H39" s="4">
        <v>2515</v>
      </c>
      <c r="I39" s="4">
        <v>1</v>
      </c>
    </row>
    <row r="40" spans="1:9" x14ac:dyDescent="0.2">
      <c r="A40" s="4" t="s">
        <v>108</v>
      </c>
      <c r="B40" s="4" t="s">
        <v>111</v>
      </c>
      <c r="C40" s="4" t="s">
        <v>110</v>
      </c>
      <c r="D40" s="4" t="s">
        <v>167</v>
      </c>
      <c r="E40" s="18">
        <v>23927</v>
      </c>
      <c r="F40" s="18" t="s">
        <v>187</v>
      </c>
      <c r="G40" s="4" t="s">
        <v>169</v>
      </c>
      <c r="H40" s="4">
        <v>3450</v>
      </c>
      <c r="I40" s="4">
        <v>0</v>
      </c>
    </row>
    <row r="41" spans="1:9" x14ac:dyDescent="0.2">
      <c r="A41" s="4" t="s">
        <v>112</v>
      </c>
      <c r="B41" s="4" t="s">
        <v>113</v>
      </c>
      <c r="C41" s="4" t="s">
        <v>114</v>
      </c>
      <c r="D41" s="4" t="s">
        <v>171</v>
      </c>
      <c r="E41" s="18">
        <v>24898</v>
      </c>
      <c r="F41" s="18" t="s">
        <v>168</v>
      </c>
      <c r="G41" s="4" t="s">
        <v>175</v>
      </c>
      <c r="H41" s="4">
        <v>2100</v>
      </c>
      <c r="I41" s="4">
        <v>1</v>
      </c>
    </row>
    <row r="42" spans="1:9" x14ac:dyDescent="0.2">
      <c r="A42" s="4" t="s">
        <v>115</v>
      </c>
      <c r="B42" s="4" t="s">
        <v>116</v>
      </c>
      <c r="C42" s="4" t="s">
        <v>117</v>
      </c>
      <c r="D42" s="4" t="s">
        <v>171</v>
      </c>
      <c r="E42" s="18">
        <v>22390</v>
      </c>
      <c r="F42" s="18" t="s">
        <v>187</v>
      </c>
      <c r="G42" s="4" t="s">
        <v>169</v>
      </c>
      <c r="H42" s="4">
        <v>2550</v>
      </c>
      <c r="I42" s="4">
        <v>1</v>
      </c>
    </row>
    <row r="43" spans="1:9" x14ac:dyDescent="0.2">
      <c r="A43" s="4" t="s">
        <v>118</v>
      </c>
      <c r="B43" s="4" t="s">
        <v>119</v>
      </c>
      <c r="C43" s="4" t="s">
        <v>120</v>
      </c>
      <c r="D43" s="4" t="s">
        <v>167</v>
      </c>
      <c r="E43" s="18">
        <v>27987</v>
      </c>
      <c r="F43" s="18" t="s">
        <v>184</v>
      </c>
      <c r="G43" s="4" t="s">
        <v>173</v>
      </c>
      <c r="H43" s="4">
        <v>5100</v>
      </c>
      <c r="I43" s="4">
        <v>1</v>
      </c>
    </row>
    <row r="44" spans="1:9" x14ac:dyDescent="0.2">
      <c r="A44" s="4" t="s">
        <v>121</v>
      </c>
      <c r="B44" s="4" t="s">
        <v>122</v>
      </c>
      <c r="C44" s="4" t="s">
        <v>123</v>
      </c>
      <c r="D44" s="4" t="s">
        <v>167</v>
      </c>
      <c r="E44" s="18">
        <v>28781</v>
      </c>
      <c r="F44" s="18" t="s">
        <v>168</v>
      </c>
      <c r="G44" s="4" t="s">
        <v>175</v>
      </c>
      <c r="H44" s="4">
        <v>3060</v>
      </c>
      <c r="I44" s="4">
        <v>0</v>
      </c>
    </row>
    <row r="45" spans="1:9" x14ac:dyDescent="0.2">
      <c r="A45" s="4" t="s">
        <v>124</v>
      </c>
      <c r="B45" s="4" t="s">
        <v>125</v>
      </c>
      <c r="C45" s="4" t="s">
        <v>126</v>
      </c>
      <c r="D45" s="4" t="s">
        <v>171</v>
      </c>
      <c r="E45" s="18">
        <v>29304</v>
      </c>
      <c r="F45" s="18" t="s">
        <v>172</v>
      </c>
      <c r="G45" s="4" t="s">
        <v>175</v>
      </c>
      <c r="H45" s="4">
        <v>2080</v>
      </c>
      <c r="I45" s="4">
        <v>1</v>
      </c>
    </row>
    <row r="46" spans="1:9" x14ac:dyDescent="0.2">
      <c r="A46" s="4" t="s">
        <v>127</v>
      </c>
      <c r="B46" s="4" t="s">
        <v>128</v>
      </c>
      <c r="C46" s="4" t="s">
        <v>129</v>
      </c>
      <c r="D46" s="4" t="s">
        <v>171</v>
      </c>
      <c r="E46" s="18">
        <v>33034</v>
      </c>
      <c r="F46" s="18" t="s">
        <v>185</v>
      </c>
      <c r="G46" s="4" t="s">
        <v>175</v>
      </c>
      <c r="H46" s="4">
        <v>3060</v>
      </c>
      <c r="I46" s="4">
        <v>0</v>
      </c>
    </row>
    <row r="47" spans="1:9" x14ac:dyDescent="0.2">
      <c r="A47" s="4" t="s">
        <v>130</v>
      </c>
      <c r="B47" s="4" t="s">
        <v>131</v>
      </c>
      <c r="C47" s="4" t="s">
        <v>132</v>
      </c>
      <c r="D47" s="4" t="s">
        <v>167</v>
      </c>
      <c r="E47" s="18">
        <v>22696</v>
      </c>
      <c r="F47" s="18" t="s">
        <v>172</v>
      </c>
      <c r="G47" s="4" t="s">
        <v>173</v>
      </c>
      <c r="H47" s="4">
        <v>7360</v>
      </c>
      <c r="I47" s="4">
        <v>3</v>
      </c>
    </row>
    <row r="48" spans="1:9" x14ac:dyDescent="0.2">
      <c r="A48" s="4" t="s">
        <v>133</v>
      </c>
      <c r="B48" s="4" t="s">
        <v>134</v>
      </c>
      <c r="C48" s="4" t="s">
        <v>135</v>
      </c>
      <c r="D48" s="4" t="s">
        <v>167</v>
      </c>
      <c r="E48" s="18">
        <v>23627</v>
      </c>
      <c r="F48" s="18" t="s">
        <v>172</v>
      </c>
      <c r="G48" s="4" t="s">
        <v>179</v>
      </c>
      <c r="H48" s="4">
        <v>8500</v>
      </c>
      <c r="I48" s="4">
        <v>0</v>
      </c>
    </row>
    <row r="49" spans="1:9" x14ac:dyDescent="0.2">
      <c r="A49" s="4" t="s">
        <v>136</v>
      </c>
      <c r="B49" s="4" t="s">
        <v>137</v>
      </c>
      <c r="C49" s="4" t="s">
        <v>138</v>
      </c>
      <c r="D49" s="4" t="s">
        <v>171</v>
      </c>
      <c r="E49" s="18">
        <v>27889</v>
      </c>
      <c r="F49" s="18" t="s">
        <v>168</v>
      </c>
      <c r="G49" s="4" t="s">
        <v>173</v>
      </c>
      <c r="H49" s="4">
        <v>10880</v>
      </c>
      <c r="I49" s="4">
        <v>1</v>
      </c>
    </row>
    <row r="50" spans="1:9" x14ac:dyDescent="0.2">
      <c r="A50" s="4" t="s">
        <v>139</v>
      </c>
      <c r="B50" s="4" t="s">
        <v>140</v>
      </c>
      <c r="C50" s="4" t="s">
        <v>141</v>
      </c>
      <c r="D50" s="4" t="s">
        <v>171</v>
      </c>
      <c r="E50" s="18">
        <v>28648</v>
      </c>
      <c r="F50" s="18" t="s">
        <v>172</v>
      </c>
      <c r="G50" s="4" t="s">
        <v>179</v>
      </c>
      <c r="H50" s="4">
        <v>5000</v>
      </c>
      <c r="I50" s="4">
        <v>0</v>
      </c>
    </row>
    <row r="51" spans="1:9" x14ac:dyDescent="0.2">
      <c r="A51" s="4" t="s">
        <v>142</v>
      </c>
      <c r="B51" s="4" t="s">
        <v>143</v>
      </c>
      <c r="C51" s="4" t="s">
        <v>144</v>
      </c>
      <c r="D51" s="4" t="s">
        <v>167</v>
      </c>
      <c r="E51" s="18">
        <v>29002</v>
      </c>
      <c r="F51" s="18" t="s">
        <v>168</v>
      </c>
      <c r="G51" s="4" t="s">
        <v>175</v>
      </c>
      <c r="H51" s="4">
        <v>1800</v>
      </c>
      <c r="I51" s="4"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4">
    <tabColor rgb="FF66FF66"/>
  </sheetPr>
  <dimension ref="A1:T137"/>
  <sheetViews>
    <sheetView workbookViewId="0">
      <selection activeCell="L10" sqref="L10"/>
    </sheetView>
  </sheetViews>
  <sheetFormatPr defaultColWidth="9" defaultRowHeight="14.25" x14ac:dyDescent="0.2"/>
  <cols>
    <col min="1" max="1" width="6.375" style="32" bestFit="1" customWidth="1"/>
    <col min="2" max="2" width="15" style="32" bestFit="1" customWidth="1"/>
    <col min="3" max="3" width="10.875" style="32" bestFit="1" customWidth="1"/>
    <col min="4" max="4" width="15.5" style="32" bestFit="1" customWidth="1"/>
    <col min="5" max="5" width="5.5" style="32" bestFit="1" customWidth="1"/>
    <col min="6" max="6" width="14.875" style="1" bestFit="1" customWidth="1"/>
    <col min="7" max="7" width="8.5" style="32" bestFit="1" customWidth="1"/>
    <col min="8" max="8" width="11.5" style="1" bestFit="1" customWidth="1"/>
    <col min="9" max="9" width="13.875" style="1" bestFit="1" customWidth="1"/>
    <col min="10" max="10" width="9" style="1"/>
    <col min="11" max="11" width="9.125" style="1" customWidth="1"/>
    <col min="12" max="12" width="16.625" style="1" bestFit="1" customWidth="1"/>
    <col min="13" max="13" width="14" style="1" bestFit="1" customWidth="1"/>
    <col min="14" max="14" width="11.625" style="1" bestFit="1" customWidth="1"/>
    <col min="15" max="16384" width="9" style="1"/>
  </cols>
  <sheetData>
    <row r="1" spans="1:20" ht="24.75" customHeight="1" x14ac:dyDescent="0.25">
      <c r="A1" s="26" t="s">
        <v>198</v>
      </c>
      <c r="B1" s="26" t="s">
        <v>1</v>
      </c>
      <c r="C1" s="26" t="s">
        <v>2</v>
      </c>
      <c r="D1" s="26" t="s">
        <v>3</v>
      </c>
      <c r="E1" s="26" t="s">
        <v>199</v>
      </c>
      <c r="F1" s="27" t="s">
        <v>200</v>
      </c>
      <c r="G1" s="26" t="s">
        <v>164</v>
      </c>
      <c r="H1" s="26" t="s">
        <v>201</v>
      </c>
      <c r="I1" s="27" t="s">
        <v>202</v>
      </c>
      <c r="R1"/>
      <c r="S1"/>
      <c r="T1"/>
    </row>
    <row r="2" spans="1:20" ht="15.75" x14ac:dyDescent="0.25">
      <c r="A2" s="28">
        <v>17</v>
      </c>
      <c r="B2" s="28" t="s">
        <v>11</v>
      </c>
      <c r="C2" s="28" t="s">
        <v>12</v>
      </c>
      <c r="D2" s="28" t="s">
        <v>13</v>
      </c>
      <c r="E2" s="29" t="s">
        <v>167</v>
      </c>
      <c r="F2" s="75">
        <v>28010</v>
      </c>
      <c r="G2" s="96" t="s">
        <v>169</v>
      </c>
      <c r="H2" s="96">
        <v>1510</v>
      </c>
      <c r="I2" s="96">
        <f>INDEX($K$3:$M$6,MATCH(G2,$K$3:$K$6,0),3)*H2</f>
        <v>1812</v>
      </c>
      <c r="K2" s="27" t="s">
        <v>203</v>
      </c>
      <c r="L2" s="27" t="s">
        <v>204</v>
      </c>
      <c r="M2" s="27" t="s">
        <v>188</v>
      </c>
      <c r="R2"/>
      <c r="S2"/>
      <c r="T2"/>
    </row>
    <row r="3" spans="1:20" ht="15.75" x14ac:dyDescent="0.25">
      <c r="A3" s="28">
        <v>41</v>
      </c>
      <c r="B3" s="28" t="s">
        <v>15</v>
      </c>
      <c r="C3" s="28" t="s">
        <v>16</v>
      </c>
      <c r="D3" s="28" t="s">
        <v>17</v>
      </c>
      <c r="E3" s="29" t="s">
        <v>171</v>
      </c>
      <c r="F3" s="75">
        <v>28994</v>
      </c>
      <c r="G3" s="96" t="s">
        <v>173</v>
      </c>
      <c r="H3" s="96">
        <v>5440</v>
      </c>
      <c r="I3" s="96">
        <f t="shared" ref="I3:I51" si="0">INDEX($K$3:$M$6,MATCH(G3,$K$3:$K$6,0),3)*H3</f>
        <v>10336</v>
      </c>
      <c r="K3" s="97" t="s">
        <v>179</v>
      </c>
      <c r="L3" s="97" t="s">
        <v>205</v>
      </c>
      <c r="M3" s="97">
        <v>1.5</v>
      </c>
      <c r="R3"/>
      <c r="S3"/>
      <c r="T3"/>
    </row>
    <row r="4" spans="1:20" ht="15.75" x14ac:dyDescent="0.25">
      <c r="A4" s="28">
        <v>52</v>
      </c>
      <c r="B4" s="28" t="s">
        <v>19</v>
      </c>
      <c r="C4" s="28" t="s">
        <v>20</v>
      </c>
      <c r="D4" s="28" t="s">
        <v>21</v>
      </c>
      <c r="E4" s="29" t="s">
        <v>167</v>
      </c>
      <c r="F4" s="75">
        <v>26452</v>
      </c>
      <c r="G4" s="96" t="s">
        <v>175</v>
      </c>
      <c r="H4" s="96">
        <v>2050</v>
      </c>
      <c r="I4" s="96">
        <f t="shared" si="0"/>
        <v>2255</v>
      </c>
      <c r="K4" s="97" t="s">
        <v>175</v>
      </c>
      <c r="L4" s="97" t="s">
        <v>206</v>
      </c>
      <c r="M4" s="97">
        <v>1.1000000000000001</v>
      </c>
      <c r="R4"/>
      <c r="S4"/>
      <c r="T4"/>
    </row>
    <row r="5" spans="1:20" ht="15.75" x14ac:dyDescent="0.25">
      <c r="A5" s="28">
        <v>78</v>
      </c>
      <c r="B5" s="28" t="s">
        <v>22</v>
      </c>
      <c r="C5" s="28" t="s">
        <v>23</v>
      </c>
      <c r="D5" s="28" t="s">
        <v>24</v>
      </c>
      <c r="E5" s="29" t="s">
        <v>171</v>
      </c>
      <c r="F5" s="75">
        <v>26504</v>
      </c>
      <c r="G5" s="96" t="s">
        <v>175</v>
      </c>
      <c r="H5" s="96">
        <v>1800</v>
      </c>
      <c r="I5" s="96">
        <f t="shared" si="0"/>
        <v>1980.0000000000002</v>
      </c>
      <c r="K5" s="97" t="s">
        <v>169</v>
      </c>
      <c r="L5" s="97" t="s">
        <v>207</v>
      </c>
      <c r="M5" s="97">
        <v>1.2</v>
      </c>
      <c r="R5"/>
      <c r="S5"/>
      <c r="T5"/>
    </row>
    <row r="6" spans="1:20" ht="15.75" x14ac:dyDescent="0.25">
      <c r="A6" s="28">
        <v>89</v>
      </c>
      <c r="B6" s="28" t="s">
        <v>25</v>
      </c>
      <c r="C6" s="28" t="s">
        <v>26</v>
      </c>
      <c r="D6" s="28" t="s">
        <v>27</v>
      </c>
      <c r="E6" s="29" t="s">
        <v>171</v>
      </c>
      <c r="F6" s="75">
        <v>28493</v>
      </c>
      <c r="G6" s="96" t="s">
        <v>179</v>
      </c>
      <c r="H6" s="96">
        <v>5750</v>
      </c>
      <c r="I6" s="96">
        <f t="shared" si="0"/>
        <v>8625</v>
      </c>
      <c r="K6" s="97" t="s">
        <v>173</v>
      </c>
      <c r="L6" s="97" t="s">
        <v>208</v>
      </c>
      <c r="M6" s="97">
        <v>1.9</v>
      </c>
      <c r="R6"/>
      <c r="S6"/>
      <c r="T6"/>
    </row>
    <row r="7" spans="1:20" ht="15.75" customHeight="1" x14ac:dyDescent="0.25">
      <c r="A7" s="28">
        <v>105</v>
      </c>
      <c r="B7" s="28" t="s">
        <v>28</v>
      </c>
      <c r="C7" s="28" t="s">
        <v>29</v>
      </c>
      <c r="D7" s="28" t="s">
        <v>30</v>
      </c>
      <c r="E7" s="29" t="s">
        <v>167</v>
      </c>
      <c r="F7" s="75">
        <v>26065</v>
      </c>
      <c r="G7" s="96" t="s">
        <v>179</v>
      </c>
      <c r="H7" s="96">
        <v>4000</v>
      </c>
      <c r="I7" s="96">
        <f t="shared" si="0"/>
        <v>6000</v>
      </c>
      <c r="R7"/>
      <c r="S7"/>
      <c r="T7"/>
    </row>
    <row r="8" spans="1:20" ht="15.75" customHeight="1" x14ac:dyDescent="0.25">
      <c r="A8" s="28">
        <v>118</v>
      </c>
      <c r="B8" s="28" t="s">
        <v>31</v>
      </c>
      <c r="C8" s="28" t="s">
        <v>32</v>
      </c>
      <c r="D8" s="28" t="s">
        <v>33</v>
      </c>
      <c r="E8" s="29" t="s">
        <v>167</v>
      </c>
      <c r="F8" s="75">
        <v>25013</v>
      </c>
      <c r="G8" s="96" t="s">
        <v>169</v>
      </c>
      <c r="H8" s="96">
        <v>3600</v>
      </c>
      <c r="I8" s="96">
        <f t="shared" si="0"/>
        <v>4320</v>
      </c>
      <c r="L8" s="27" t="s">
        <v>209</v>
      </c>
      <c r="M8" s="30">
        <f>SUM(I2:I51)</f>
        <v>302382</v>
      </c>
      <c r="N8" s="31"/>
      <c r="R8"/>
      <c r="S8"/>
      <c r="T8"/>
    </row>
    <row r="9" spans="1:20" x14ac:dyDescent="0.2">
      <c r="A9" s="28">
        <v>136</v>
      </c>
      <c r="B9" s="28" t="s">
        <v>34</v>
      </c>
      <c r="C9" s="28" t="s">
        <v>35</v>
      </c>
      <c r="D9" s="28" t="s">
        <v>36</v>
      </c>
      <c r="E9" s="29" t="s">
        <v>167</v>
      </c>
      <c r="F9" s="75">
        <v>24714</v>
      </c>
      <c r="G9" s="96" t="s">
        <v>173</v>
      </c>
      <c r="H9" s="96">
        <v>7360</v>
      </c>
      <c r="I9" s="96">
        <f t="shared" si="0"/>
        <v>13984</v>
      </c>
    </row>
    <row r="10" spans="1:20" x14ac:dyDescent="0.2">
      <c r="A10" s="28">
        <v>146</v>
      </c>
      <c r="B10" s="28" t="s">
        <v>37</v>
      </c>
      <c r="C10" s="28" t="s">
        <v>38</v>
      </c>
      <c r="D10" s="28" t="s">
        <v>39</v>
      </c>
      <c r="E10" s="29" t="s">
        <v>171</v>
      </c>
      <c r="F10" s="75">
        <v>31225</v>
      </c>
      <c r="G10" s="96" t="s">
        <v>175</v>
      </c>
      <c r="H10" s="96">
        <v>1800</v>
      </c>
      <c r="I10" s="96">
        <f t="shared" si="0"/>
        <v>1980.0000000000002</v>
      </c>
    </row>
    <row r="11" spans="1:20" x14ac:dyDescent="0.2">
      <c r="A11" s="28">
        <v>193</v>
      </c>
      <c r="B11" s="28" t="s">
        <v>40</v>
      </c>
      <c r="C11" s="28" t="s">
        <v>41</v>
      </c>
      <c r="D11" s="28" t="s">
        <v>42</v>
      </c>
      <c r="E11" s="29" t="s">
        <v>167</v>
      </c>
      <c r="F11" s="75">
        <v>24630</v>
      </c>
      <c r="G11" s="96" t="s">
        <v>169</v>
      </c>
      <c r="H11" s="96">
        <v>3000</v>
      </c>
      <c r="I11" s="96">
        <f t="shared" si="0"/>
        <v>3600</v>
      </c>
    </row>
    <row r="12" spans="1:20" x14ac:dyDescent="0.2">
      <c r="A12" s="28">
        <v>208</v>
      </c>
      <c r="B12" s="28" t="s">
        <v>40</v>
      </c>
      <c r="C12" s="28" t="s">
        <v>32</v>
      </c>
      <c r="D12" s="28" t="s">
        <v>33</v>
      </c>
      <c r="E12" s="29" t="s">
        <v>167</v>
      </c>
      <c r="F12" s="75">
        <v>23440</v>
      </c>
      <c r="G12" s="96" t="s">
        <v>169</v>
      </c>
      <c r="H12" s="96">
        <v>3450</v>
      </c>
      <c r="I12" s="96">
        <f t="shared" si="0"/>
        <v>4140</v>
      </c>
    </row>
    <row r="13" spans="1:20" x14ac:dyDescent="0.2">
      <c r="A13" s="28">
        <v>209</v>
      </c>
      <c r="B13" s="28" t="s">
        <v>43</v>
      </c>
      <c r="C13" s="28" t="s">
        <v>44</v>
      </c>
      <c r="D13" s="28" t="s">
        <v>39</v>
      </c>
      <c r="E13" s="29" t="s">
        <v>171</v>
      </c>
      <c r="F13" s="75">
        <v>18084</v>
      </c>
      <c r="G13" s="96" t="s">
        <v>175</v>
      </c>
      <c r="H13" s="96">
        <v>2700</v>
      </c>
      <c r="I13" s="96">
        <f t="shared" si="0"/>
        <v>2970.0000000000005</v>
      </c>
    </row>
    <row r="14" spans="1:20" x14ac:dyDescent="0.2">
      <c r="A14" s="28">
        <v>212</v>
      </c>
      <c r="B14" s="28" t="s">
        <v>45</v>
      </c>
      <c r="C14" s="28" t="s">
        <v>46</v>
      </c>
      <c r="D14" s="28" t="s">
        <v>47</v>
      </c>
      <c r="E14" s="29" t="s">
        <v>171</v>
      </c>
      <c r="F14" s="75">
        <v>25538</v>
      </c>
      <c r="G14" s="96" t="s">
        <v>179</v>
      </c>
      <c r="H14" s="96">
        <v>8500</v>
      </c>
      <c r="I14" s="96">
        <f t="shared" si="0"/>
        <v>12750</v>
      </c>
    </row>
    <row r="15" spans="1:20" x14ac:dyDescent="0.2">
      <c r="A15" s="28">
        <v>242</v>
      </c>
      <c r="B15" s="28" t="s">
        <v>48</v>
      </c>
      <c r="C15" s="28" t="s">
        <v>49</v>
      </c>
      <c r="D15" s="28" t="s">
        <v>50</v>
      </c>
      <c r="E15" s="29" t="s">
        <v>167</v>
      </c>
      <c r="F15" s="75">
        <v>21318</v>
      </c>
      <c r="G15" s="96" t="s">
        <v>169</v>
      </c>
      <c r="H15" s="96">
        <v>4650</v>
      </c>
      <c r="I15" s="96">
        <f t="shared" si="0"/>
        <v>5580</v>
      </c>
    </row>
    <row r="16" spans="1:20" x14ac:dyDescent="0.2">
      <c r="A16" s="28">
        <v>243</v>
      </c>
      <c r="B16" s="28" t="s">
        <v>51</v>
      </c>
      <c r="C16" s="28" t="s">
        <v>52</v>
      </c>
      <c r="D16" s="28" t="s">
        <v>53</v>
      </c>
      <c r="E16" s="29" t="s">
        <v>167</v>
      </c>
      <c r="F16" s="75">
        <v>23370</v>
      </c>
      <c r="G16" s="96" t="s">
        <v>175</v>
      </c>
      <c r="H16" s="96">
        <v>2070</v>
      </c>
      <c r="I16" s="96">
        <f t="shared" si="0"/>
        <v>2277</v>
      </c>
    </row>
    <row r="17" spans="1:12" x14ac:dyDescent="0.2">
      <c r="A17" s="28">
        <v>244</v>
      </c>
      <c r="B17" s="28" t="s">
        <v>54</v>
      </c>
      <c r="C17" s="28" t="s">
        <v>55</v>
      </c>
      <c r="D17" s="28" t="s">
        <v>56</v>
      </c>
      <c r="E17" s="29" t="s">
        <v>167</v>
      </c>
      <c r="F17" s="75">
        <v>27133</v>
      </c>
      <c r="G17" s="96" t="s">
        <v>173</v>
      </c>
      <c r="H17" s="96">
        <v>6400</v>
      </c>
      <c r="I17" s="96">
        <f t="shared" si="0"/>
        <v>12160</v>
      </c>
    </row>
    <row r="18" spans="1:12" x14ac:dyDescent="0.2">
      <c r="A18" s="28">
        <v>255</v>
      </c>
      <c r="B18" s="28" t="s">
        <v>54</v>
      </c>
      <c r="C18" s="28" t="s">
        <v>57</v>
      </c>
      <c r="D18" s="28" t="s">
        <v>58</v>
      </c>
      <c r="E18" s="29" t="s">
        <v>171</v>
      </c>
      <c r="F18" s="75">
        <v>28320</v>
      </c>
      <c r="G18" s="96" t="s">
        <v>169</v>
      </c>
      <c r="H18" s="96">
        <v>2400</v>
      </c>
      <c r="I18" s="96">
        <f t="shared" si="0"/>
        <v>2880</v>
      </c>
    </row>
    <row r="19" spans="1:12" x14ac:dyDescent="0.2">
      <c r="A19" s="28">
        <v>270</v>
      </c>
      <c r="B19" s="28" t="s">
        <v>59</v>
      </c>
      <c r="C19" s="28" t="s">
        <v>60</v>
      </c>
      <c r="D19" s="28" t="s">
        <v>61</v>
      </c>
      <c r="E19" s="29" t="s">
        <v>171</v>
      </c>
      <c r="F19" s="75">
        <v>24957</v>
      </c>
      <c r="G19" s="96" t="s">
        <v>175</v>
      </c>
      <c r="H19" s="96">
        <v>3100</v>
      </c>
      <c r="I19" s="96">
        <f t="shared" si="0"/>
        <v>3410.0000000000005</v>
      </c>
      <c r="L19" s="16"/>
    </row>
    <row r="20" spans="1:12" x14ac:dyDescent="0.2">
      <c r="A20" s="28">
        <v>283</v>
      </c>
      <c r="B20" s="28" t="s">
        <v>62</v>
      </c>
      <c r="C20" s="28" t="s">
        <v>63</v>
      </c>
      <c r="D20" s="28" t="s">
        <v>64</v>
      </c>
      <c r="E20" s="29" t="s">
        <v>167</v>
      </c>
      <c r="F20" s="75">
        <v>23048</v>
      </c>
      <c r="G20" s="96" t="s">
        <v>169</v>
      </c>
      <c r="H20" s="96">
        <v>3480</v>
      </c>
      <c r="I20" s="96">
        <f t="shared" si="0"/>
        <v>4176</v>
      </c>
    </row>
    <row r="21" spans="1:12" x14ac:dyDescent="0.2">
      <c r="A21" s="28">
        <v>284</v>
      </c>
      <c r="B21" s="28" t="s">
        <v>65</v>
      </c>
      <c r="C21" s="28" t="s">
        <v>66</v>
      </c>
      <c r="D21" s="28" t="s">
        <v>67</v>
      </c>
      <c r="E21" s="29" t="s">
        <v>171</v>
      </c>
      <c r="F21" s="75">
        <v>21450</v>
      </c>
      <c r="G21" s="96" t="s">
        <v>175</v>
      </c>
      <c r="H21" s="96">
        <v>900</v>
      </c>
      <c r="I21" s="96">
        <f t="shared" si="0"/>
        <v>990.00000000000011</v>
      </c>
    </row>
    <row r="22" spans="1:12" x14ac:dyDescent="0.2">
      <c r="A22" s="28">
        <v>291</v>
      </c>
      <c r="B22" s="28" t="s">
        <v>68</v>
      </c>
      <c r="C22" s="28" t="s">
        <v>69</v>
      </c>
      <c r="D22" s="28" t="s">
        <v>70</v>
      </c>
      <c r="E22" s="29" t="s">
        <v>167</v>
      </c>
      <c r="F22" s="75">
        <v>25494</v>
      </c>
      <c r="G22" s="96" t="s">
        <v>175</v>
      </c>
      <c r="H22" s="96">
        <v>905</v>
      </c>
      <c r="I22" s="96">
        <f t="shared" si="0"/>
        <v>995.50000000000011</v>
      </c>
    </row>
    <row r="23" spans="1:12" x14ac:dyDescent="0.2">
      <c r="A23" s="28">
        <v>306</v>
      </c>
      <c r="B23" s="28" t="s">
        <v>71</v>
      </c>
      <c r="C23" s="28" t="s">
        <v>72</v>
      </c>
      <c r="D23" s="28" t="s">
        <v>73</v>
      </c>
      <c r="E23" s="29" t="s">
        <v>167</v>
      </c>
      <c r="F23" s="75">
        <v>23091</v>
      </c>
      <c r="G23" s="96" t="s">
        <v>179</v>
      </c>
      <c r="H23" s="96">
        <v>5750</v>
      </c>
      <c r="I23" s="96">
        <f t="shared" si="0"/>
        <v>8625</v>
      </c>
    </row>
    <row r="24" spans="1:12" x14ac:dyDescent="0.2">
      <c r="A24" s="28">
        <v>337</v>
      </c>
      <c r="B24" s="28" t="s">
        <v>74</v>
      </c>
      <c r="C24" s="28" t="s">
        <v>75</v>
      </c>
      <c r="D24" s="28" t="s">
        <v>76</v>
      </c>
      <c r="E24" s="29" t="s">
        <v>171</v>
      </c>
      <c r="F24" s="75">
        <v>32763</v>
      </c>
      <c r="G24" s="96" t="s">
        <v>175</v>
      </c>
      <c r="H24" s="96">
        <v>1800</v>
      </c>
      <c r="I24" s="96">
        <f t="shared" si="0"/>
        <v>1980.0000000000002</v>
      </c>
    </row>
    <row r="25" spans="1:12" x14ac:dyDescent="0.2">
      <c r="A25" s="28">
        <v>358</v>
      </c>
      <c r="B25" s="28" t="s">
        <v>77</v>
      </c>
      <c r="C25" s="28" t="s">
        <v>78</v>
      </c>
      <c r="D25" s="28" t="s">
        <v>76</v>
      </c>
      <c r="E25" s="29" t="s">
        <v>171</v>
      </c>
      <c r="F25" s="75">
        <v>30253</v>
      </c>
      <c r="G25" s="96" t="s">
        <v>169</v>
      </c>
      <c r="H25" s="96">
        <v>3000</v>
      </c>
      <c r="I25" s="96">
        <f t="shared" si="0"/>
        <v>3600</v>
      </c>
    </row>
    <row r="26" spans="1:12" x14ac:dyDescent="0.2">
      <c r="A26" s="28">
        <v>372</v>
      </c>
      <c r="B26" s="28" t="s">
        <v>79</v>
      </c>
      <c r="C26" s="28" t="s">
        <v>80</v>
      </c>
      <c r="D26" s="28" t="s">
        <v>81</v>
      </c>
      <c r="E26" s="29" t="s">
        <v>171</v>
      </c>
      <c r="F26" s="75">
        <v>32451</v>
      </c>
      <c r="G26" s="96" t="s">
        <v>179</v>
      </c>
      <c r="H26" s="96">
        <v>4750</v>
      </c>
      <c r="I26" s="96">
        <f t="shared" si="0"/>
        <v>7125</v>
      </c>
    </row>
    <row r="27" spans="1:12" x14ac:dyDescent="0.2">
      <c r="A27" s="28">
        <v>377</v>
      </c>
      <c r="B27" s="28" t="s">
        <v>82</v>
      </c>
      <c r="C27" s="28" t="s">
        <v>83</v>
      </c>
      <c r="D27" s="28" t="s">
        <v>84</v>
      </c>
      <c r="E27" s="29" t="s">
        <v>167</v>
      </c>
      <c r="F27" s="75">
        <v>24172</v>
      </c>
      <c r="G27" s="96" t="s">
        <v>175</v>
      </c>
      <c r="H27" s="96">
        <v>1800</v>
      </c>
      <c r="I27" s="96">
        <f t="shared" si="0"/>
        <v>1980.0000000000002</v>
      </c>
    </row>
    <row r="28" spans="1:12" x14ac:dyDescent="0.2">
      <c r="A28" s="28">
        <v>381</v>
      </c>
      <c r="B28" s="28" t="s">
        <v>85</v>
      </c>
      <c r="C28" s="28" t="s">
        <v>86</v>
      </c>
      <c r="D28" s="28" t="s">
        <v>87</v>
      </c>
      <c r="E28" s="29" t="s">
        <v>167</v>
      </c>
      <c r="F28" s="75">
        <v>28244</v>
      </c>
      <c r="G28" s="96" t="s">
        <v>173</v>
      </c>
      <c r="H28" s="96">
        <v>10880</v>
      </c>
      <c r="I28" s="96">
        <f t="shared" si="0"/>
        <v>20672</v>
      </c>
    </row>
    <row r="29" spans="1:12" x14ac:dyDescent="0.2">
      <c r="A29" s="28">
        <v>384</v>
      </c>
      <c r="B29" s="28" t="s">
        <v>88</v>
      </c>
      <c r="C29" s="28" t="s">
        <v>80</v>
      </c>
      <c r="D29" s="28" t="s">
        <v>89</v>
      </c>
      <c r="E29" s="29" t="s">
        <v>171</v>
      </c>
      <c r="F29" s="75">
        <v>21929</v>
      </c>
      <c r="G29" s="96" t="s">
        <v>179</v>
      </c>
      <c r="H29" s="96">
        <v>5000</v>
      </c>
      <c r="I29" s="96">
        <f t="shared" si="0"/>
        <v>7500</v>
      </c>
    </row>
    <row r="30" spans="1:12" x14ac:dyDescent="0.2">
      <c r="A30" s="28">
        <v>388</v>
      </c>
      <c r="B30" s="28" t="s">
        <v>90</v>
      </c>
      <c r="C30" s="28" t="s">
        <v>91</v>
      </c>
      <c r="D30" s="28" t="s">
        <v>81</v>
      </c>
      <c r="E30" s="29" t="s">
        <v>171</v>
      </c>
      <c r="F30" s="75">
        <v>22196</v>
      </c>
      <c r="G30" s="96" t="s">
        <v>175</v>
      </c>
      <c r="H30" s="96">
        <v>1900</v>
      </c>
      <c r="I30" s="96">
        <f t="shared" si="0"/>
        <v>2090</v>
      </c>
    </row>
    <row r="31" spans="1:12" x14ac:dyDescent="0.2">
      <c r="A31" s="28">
        <v>397</v>
      </c>
      <c r="B31" s="28" t="s">
        <v>92</v>
      </c>
      <c r="C31" s="28" t="s">
        <v>93</v>
      </c>
      <c r="D31" s="28" t="s">
        <v>94</v>
      </c>
      <c r="E31" s="29" t="s">
        <v>167</v>
      </c>
      <c r="F31" s="75">
        <v>31967</v>
      </c>
      <c r="G31" s="96" t="s">
        <v>169</v>
      </c>
      <c r="H31" s="96">
        <v>3450</v>
      </c>
      <c r="I31" s="96">
        <f t="shared" si="0"/>
        <v>4140</v>
      </c>
    </row>
    <row r="32" spans="1:12" x14ac:dyDescent="0.2">
      <c r="A32" s="28">
        <v>402</v>
      </c>
      <c r="B32" s="28" t="s">
        <v>95</v>
      </c>
      <c r="C32" s="28" t="s">
        <v>86</v>
      </c>
      <c r="D32" s="28" t="s">
        <v>84</v>
      </c>
      <c r="E32" s="29" t="s">
        <v>167</v>
      </c>
      <c r="F32" s="75">
        <v>22803</v>
      </c>
      <c r="G32" s="96" t="s">
        <v>169</v>
      </c>
      <c r="H32" s="96">
        <v>2550</v>
      </c>
      <c r="I32" s="96">
        <f t="shared" si="0"/>
        <v>3060</v>
      </c>
    </row>
    <row r="33" spans="1:9" x14ac:dyDescent="0.2">
      <c r="A33" s="28">
        <v>405</v>
      </c>
      <c r="B33" s="28" t="s">
        <v>95</v>
      </c>
      <c r="C33" s="28" t="s">
        <v>83</v>
      </c>
      <c r="D33" s="28" t="s">
        <v>84</v>
      </c>
      <c r="E33" s="29" t="s">
        <v>167</v>
      </c>
      <c r="F33" s="75">
        <v>32940</v>
      </c>
      <c r="G33" s="96" t="s">
        <v>173</v>
      </c>
      <c r="H33" s="96">
        <v>7360</v>
      </c>
      <c r="I33" s="96">
        <f t="shared" si="0"/>
        <v>13984</v>
      </c>
    </row>
    <row r="34" spans="1:9" x14ac:dyDescent="0.2">
      <c r="A34" s="28">
        <v>406</v>
      </c>
      <c r="B34" s="28" t="s">
        <v>96</v>
      </c>
      <c r="C34" s="28" t="s">
        <v>97</v>
      </c>
      <c r="D34" s="28" t="s">
        <v>98</v>
      </c>
      <c r="E34" s="29" t="s">
        <v>171</v>
      </c>
      <c r="F34" s="75">
        <v>30735</v>
      </c>
      <c r="G34" s="96" t="s">
        <v>173</v>
      </c>
      <c r="H34" s="96">
        <v>3600</v>
      </c>
      <c r="I34" s="96">
        <f t="shared" si="0"/>
        <v>6840</v>
      </c>
    </row>
    <row r="35" spans="1:9" x14ac:dyDescent="0.2">
      <c r="A35" s="28">
        <v>427</v>
      </c>
      <c r="B35" s="28" t="s">
        <v>96</v>
      </c>
      <c r="C35" s="28" t="s">
        <v>99</v>
      </c>
      <c r="D35" s="28" t="s">
        <v>100</v>
      </c>
      <c r="E35" s="29" t="s">
        <v>171</v>
      </c>
      <c r="F35" s="75">
        <v>27437</v>
      </c>
      <c r="G35" s="96" t="s">
        <v>179</v>
      </c>
      <c r="H35" s="96">
        <v>8500</v>
      </c>
      <c r="I35" s="96">
        <f t="shared" si="0"/>
        <v>12750</v>
      </c>
    </row>
    <row r="36" spans="1:9" x14ac:dyDescent="0.2">
      <c r="A36" s="28">
        <v>433</v>
      </c>
      <c r="B36" s="28" t="s">
        <v>101</v>
      </c>
      <c r="C36" s="28" t="s">
        <v>102</v>
      </c>
      <c r="D36" s="28" t="s">
        <v>103</v>
      </c>
      <c r="E36" s="29" t="s">
        <v>167</v>
      </c>
      <c r="F36" s="75">
        <v>30483</v>
      </c>
      <c r="G36" s="96" t="s">
        <v>169</v>
      </c>
      <c r="H36" s="96">
        <v>3400</v>
      </c>
      <c r="I36" s="96">
        <f t="shared" si="0"/>
        <v>4080</v>
      </c>
    </row>
    <row r="37" spans="1:9" x14ac:dyDescent="0.2">
      <c r="A37" s="28">
        <v>434</v>
      </c>
      <c r="B37" s="28" t="s">
        <v>104</v>
      </c>
      <c r="C37" s="28" t="s">
        <v>105</v>
      </c>
      <c r="D37" s="28" t="s">
        <v>106</v>
      </c>
      <c r="E37" s="29" t="s">
        <v>167</v>
      </c>
      <c r="F37" s="75">
        <v>22608</v>
      </c>
      <c r="G37" s="96" t="s">
        <v>175</v>
      </c>
      <c r="H37" s="96">
        <v>2070</v>
      </c>
      <c r="I37" s="96">
        <f t="shared" si="0"/>
        <v>2277</v>
      </c>
    </row>
    <row r="38" spans="1:9" x14ac:dyDescent="0.2">
      <c r="A38" s="28">
        <v>453</v>
      </c>
      <c r="B38" s="28" t="s">
        <v>107</v>
      </c>
      <c r="C38" s="28" t="s">
        <v>105</v>
      </c>
      <c r="D38" s="28" t="s">
        <v>106</v>
      </c>
      <c r="E38" s="29" t="s">
        <v>167</v>
      </c>
      <c r="F38" s="75">
        <v>25887</v>
      </c>
      <c r="G38" s="96" t="s">
        <v>169</v>
      </c>
      <c r="H38" s="96">
        <v>4650</v>
      </c>
      <c r="I38" s="96">
        <f t="shared" si="0"/>
        <v>5580</v>
      </c>
    </row>
    <row r="39" spans="1:9" x14ac:dyDescent="0.2">
      <c r="A39" s="28">
        <v>473</v>
      </c>
      <c r="B39" s="28" t="s">
        <v>108</v>
      </c>
      <c r="C39" s="28" t="s">
        <v>109</v>
      </c>
      <c r="D39" s="28" t="s">
        <v>110</v>
      </c>
      <c r="E39" s="29" t="s">
        <v>167</v>
      </c>
      <c r="F39" s="75">
        <v>22127</v>
      </c>
      <c r="G39" s="96" t="s">
        <v>179</v>
      </c>
      <c r="H39" s="96">
        <v>2515</v>
      </c>
      <c r="I39" s="96">
        <f t="shared" si="0"/>
        <v>3772.5</v>
      </c>
    </row>
    <row r="40" spans="1:9" x14ac:dyDescent="0.2">
      <c r="A40" s="28">
        <v>518</v>
      </c>
      <c r="B40" s="28" t="s">
        <v>108</v>
      </c>
      <c r="C40" s="28" t="s">
        <v>111</v>
      </c>
      <c r="D40" s="28" t="s">
        <v>110</v>
      </c>
      <c r="E40" s="29" t="s">
        <v>167</v>
      </c>
      <c r="F40" s="75">
        <v>23927</v>
      </c>
      <c r="G40" s="96" t="s">
        <v>169</v>
      </c>
      <c r="H40" s="96">
        <v>3450</v>
      </c>
      <c r="I40" s="96">
        <f t="shared" si="0"/>
        <v>4140</v>
      </c>
    </row>
    <row r="41" spans="1:9" x14ac:dyDescent="0.2">
      <c r="A41" s="28">
        <v>555</v>
      </c>
      <c r="B41" s="28" t="s">
        <v>112</v>
      </c>
      <c r="C41" s="28" t="s">
        <v>113</v>
      </c>
      <c r="D41" s="28" t="s">
        <v>114</v>
      </c>
      <c r="E41" s="29" t="s">
        <v>171</v>
      </c>
      <c r="F41" s="75">
        <v>24898</v>
      </c>
      <c r="G41" s="96" t="s">
        <v>175</v>
      </c>
      <c r="H41" s="96">
        <v>2100</v>
      </c>
      <c r="I41" s="96">
        <f t="shared" si="0"/>
        <v>2310</v>
      </c>
    </row>
    <row r="42" spans="1:9" x14ac:dyDescent="0.2">
      <c r="A42" s="28">
        <v>558</v>
      </c>
      <c r="B42" s="28" t="s">
        <v>115</v>
      </c>
      <c r="C42" s="28" t="s">
        <v>116</v>
      </c>
      <c r="D42" s="28" t="s">
        <v>117</v>
      </c>
      <c r="E42" s="29" t="s">
        <v>171</v>
      </c>
      <c r="F42" s="75">
        <v>22390</v>
      </c>
      <c r="G42" s="96" t="s">
        <v>169</v>
      </c>
      <c r="H42" s="96">
        <v>2550</v>
      </c>
      <c r="I42" s="96">
        <f t="shared" si="0"/>
        <v>3060</v>
      </c>
    </row>
    <row r="43" spans="1:9" x14ac:dyDescent="0.2">
      <c r="A43" s="28">
        <v>578</v>
      </c>
      <c r="B43" s="28" t="s">
        <v>118</v>
      </c>
      <c r="C43" s="28" t="s">
        <v>119</v>
      </c>
      <c r="D43" s="28" t="s">
        <v>120</v>
      </c>
      <c r="E43" s="29" t="s">
        <v>167</v>
      </c>
      <c r="F43" s="75">
        <v>27987</v>
      </c>
      <c r="G43" s="96" t="s">
        <v>173</v>
      </c>
      <c r="H43" s="96">
        <v>5100</v>
      </c>
      <c r="I43" s="96">
        <f t="shared" si="0"/>
        <v>9690</v>
      </c>
    </row>
    <row r="44" spans="1:9" x14ac:dyDescent="0.2">
      <c r="A44" s="28">
        <v>581</v>
      </c>
      <c r="B44" s="28" t="s">
        <v>121</v>
      </c>
      <c r="C44" s="28" t="s">
        <v>122</v>
      </c>
      <c r="D44" s="28" t="s">
        <v>123</v>
      </c>
      <c r="E44" s="29" t="s">
        <v>167</v>
      </c>
      <c r="F44" s="75">
        <v>28781</v>
      </c>
      <c r="G44" s="96" t="s">
        <v>175</v>
      </c>
      <c r="H44" s="96">
        <v>3060</v>
      </c>
      <c r="I44" s="96">
        <f t="shared" si="0"/>
        <v>3366.0000000000005</v>
      </c>
    </row>
    <row r="45" spans="1:9" x14ac:dyDescent="0.2">
      <c r="A45" s="28">
        <v>594</v>
      </c>
      <c r="B45" s="28" t="s">
        <v>124</v>
      </c>
      <c r="C45" s="28" t="s">
        <v>125</v>
      </c>
      <c r="D45" s="28" t="s">
        <v>126</v>
      </c>
      <c r="E45" s="29" t="s">
        <v>171</v>
      </c>
      <c r="F45" s="75">
        <v>29304</v>
      </c>
      <c r="G45" s="96" t="s">
        <v>175</v>
      </c>
      <c r="H45" s="96">
        <v>2080</v>
      </c>
      <c r="I45" s="96">
        <f t="shared" si="0"/>
        <v>2288</v>
      </c>
    </row>
    <row r="46" spans="1:9" x14ac:dyDescent="0.2">
      <c r="A46" s="28">
        <v>619</v>
      </c>
      <c r="B46" s="28" t="s">
        <v>127</v>
      </c>
      <c r="C46" s="28" t="s">
        <v>128</v>
      </c>
      <c r="D46" s="28" t="s">
        <v>129</v>
      </c>
      <c r="E46" s="29" t="s">
        <v>171</v>
      </c>
      <c r="F46" s="75">
        <v>33034</v>
      </c>
      <c r="G46" s="96" t="s">
        <v>175</v>
      </c>
      <c r="H46" s="96">
        <v>3060</v>
      </c>
      <c r="I46" s="96">
        <f t="shared" si="0"/>
        <v>3366.0000000000005</v>
      </c>
    </row>
    <row r="47" spans="1:9" x14ac:dyDescent="0.2">
      <c r="A47" s="28">
        <v>622</v>
      </c>
      <c r="B47" s="28" t="s">
        <v>130</v>
      </c>
      <c r="C47" s="28" t="s">
        <v>131</v>
      </c>
      <c r="D47" s="28" t="s">
        <v>132</v>
      </c>
      <c r="E47" s="29" t="s">
        <v>167</v>
      </c>
      <c r="F47" s="75">
        <v>22696</v>
      </c>
      <c r="G47" s="96" t="s">
        <v>173</v>
      </c>
      <c r="H47" s="96">
        <v>7360</v>
      </c>
      <c r="I47" s="96">
        <f t="shared" si="0"/>
        <v>13984</v>
      </c>
    </row>
    <row r="48" spans="1:9" x14ac:dyDescent="0.2">
      <c r="A48" s="28">
        <v>629</v>
      </c>
      <c r="B48" s="28" t="s">
        <v>133</v>
      </c>
      <c r="C48" s="28" t="s">
        <v>134</v>
      </c>
      <c r="D48" s="28" t="s">
        <v>135</v>
      </c>
      <c r="E48" s="29" t="s">
        <v>167</v>
      </c>
      <c r="F48" s="75">
        <v>23627</v>
      </c>
      <c r="G48" s="96" t="s">
        <v>179</v>
      </c>
      <c r="H48" s="96">
        <v>8500</v>
      </c>
      <c r="I48" s="96">
        <f t="shared" si="0"/>
        <v>12750</v>
      </c>
    </row>
    <row r="49" spans="1:9" x14ac:dyDescent="0.2">
      <c r="A49" s="28">
        <v>646</v>
      </c>
      <c r="B49" s="28" t="s">
        <v>136</v>
      </c>
      <c r="C49" s="28" t="s">
        <v>137</v>
      </c>
      <c r="D49" s="28" t="s">
        <v>138</v>
      </c>
      <c r="E49" s="29" t="s">
        <v>171</v>
      </c>
      <c r="F49" s="75">
        <v>27889</v>
      </c>
      <c r="G49" s="96" t="s">
        <v>173</v>
      </c>
      <c r="H49" s="96">
        <v>10880</v>
      </c>
      <c r="I49" s="96">
        <f t="shared" si="0"/>
        <v>20672</v>
      </c>
    </row>
    <row r="50" spans="1:9" x14ac:dyDescent="0.2">
      <c r="A50" s="28">
        <v>673</v>
      </c>
      <c r="B50" s="28" t="s">
        <v>139</v>
      </c>
      <c r="C50" s="28" t="s">
        <v>140</v>
      </c>
      <c r="D50" s="28" t="s">
        <v>141</v>
      </c>
      <c r="E50" s="29" t="s">
        <v>171</v>
      </c>
      <c r="F50" s="75">
        <v>28648</v>
      </c>
      <c r="G50" s="96" t="s">
        <v>179</v>
      </c>
      <c r="H50" s="96">
        <v>5000</v>
      </c>
      <c r="I50" s="96">
        <f t="shared" si="0"/>
        <v>7500</v>
      </c>
    </row>
    <row r="51" spans="1:9" x14ac:dyDescent="0.2">
      <c r="A51" s="28">
        <v>675</v>
      </c>
      <c r="B51" s="28" t="s">
        <v>142</v>
      </c>
      <c r="C51" s="28" t="s">
        <v>143</v>
      </c>
      <c r="D51" s="28" t="s">
        <v>144</v>
      </c>
      <c r="E51" s="29" t="s">
        <v>167</v>
      </c>
      <c r="F51" s="75">
        <v>29002</v>
      </c>
      <c r="G51" s="96" t="s">
        <v>175</v>
      </c>
      <c r="H51" s="96">
        <v>1800</v>
      </c>
      <c r="I51" s="96">
        <f t="shared" si="0"/>
        <v>1980.0000000000002</v>
      </c>
    </row>
    <row r="52" spans="1:9" x14ac:dyDescent="0.2">
      <c r="A52" s="1"/>
      <c r="E52" s="1"/>
      <c r="G52" s="1"/>
    </row>
    <row r="53" spans="1:9" x14ac:dyDescent="0.2">
      <c r="A53" s="1"/>
      <c r="E53" s="1"/>
      <c r="G53" s="1"/>
    </row>
    <row r="54" spans="1:9" x14ac:dyDescent="0.2">
      <c r="A54" s="1"/>
      <c r="B54" s="1"/>
      <c r="C54" s="1"/>
      <c r="D54" s="1"/>
      <c r="E54" s="1"/>
      <c r="G54" s="1"/>
    </row>
    <row r="55" spans="1:9" x14ac:dyDescent="0.2">
      <c r="A55" s="1"/>
      <c r="B55" s="1"/>
      <c r="C55" s="1"/>
      <c r="D55" s="1"/>
      <c r="E55" s="1"/>
      <c r="G55" s="1"/>
    </row>
    <row r="56" spans="1:9" x14ac:dyDescent="0.2">
      <c r="A56" s="1"/>
      <c r="B56" s="1"/>
      <c r="C56" s="1"/>
      <c r="D56" s="1"/>
      <c r="E56" s="1"/>
      <c r="G56" s="1"/>
    </row>
    <row r="57" spans="1:9" x14ac:dyDescent="0.2">
      <c r="A57" s="1"/>
      <c r="B57" s="1"/>
      <c r="C57" s="1"/>
      <c r="D57" s="1"/>
      <c r="E57" s="1"/>
      <c r="G57" s="1"/>
    </row>
    <row r="58" spans="1:9" x14ac:dyDescent="0.2">
      <c r="A58" s="1"/>
      <c r="B58" s="1"/>
      <c r="C58" s="1"/>
      <c r="D58" s="1"/>
      <c r="E58" s="1"/>
      <c r="G58" s="1"/>
    </row>
    <row r="59" spans="1:9" x14ac:dyDescent="0.2">
      <c r="A59" s="1"/>
      <c r="B59" s="1"/>
      <c r="C59" s="1"/>
      <c r="D59" s="1"/>
      <c r="E59" s="1"/>
      <c r="G59" s="1"/>
    </row>
    <row r="60" spans="1:9" x14ac:dyDescent="0.2">
      <c r="A60" s="1"/>
      <c r="B60" s="1"/>
      <c r="C60" s="1"/>
      <c r="D60" s="1"/>
      <c r="E60" s="1"/>
      <c r="G60" s="1"/>
    </row>
    <row r="61" spans="1:9" x14ac:dyDescent="0.2">
      <c r="A61" s="1"/>
      <c r="B61" s="1"/>
      <c r="C61" s="1"/>
      <c r="D61" s="1"/>
      <c r="E61" s="1"/>
      <c r="G61" s="1"/>
    </row>
    <row r="62" spans="1:9" x14ac:dyDescent="0.2">
      <c r="A62" s="1"/>
      <c r="B62" s="1"/>
      <c r="C62" s="1"/>
      <c r="D62" s="1"/>
      <c r="E62" s="1"/>
      <c r="G62" s="1"/>
    </row>
    <row r="63" spans="1:9" x14ac:dyDescent="0.2">
      <c r="A63" s="1"/>
      <c r="B63" s="1"/>
      <c r="C63" s="1"/>
      <c r="D63" s="1"/>
      <c r="E63" s="1"/>
      <c r="G63" s="1"/>
    </row>
    <row r="64" spans="1:9" x14ac:dyDescent="0.2">
      <c r="A64" s="1"/>
      <c r="B64" s="1"/>
      <c r="C64" s="1"/>
      <c r="D64" s="1"/>
      <c r="E64" s="1"/>
      <c r="G64" s="1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5">
    <tabColor rgb="FF0070C0"/>
  </sheetPr>
  <dimension ref="B2:H15"/>
  <sheetViews>
    <sheetView workbookViewId="0">
      <selection activeCell="E18" sqref="E18"/>
    </sheetView>
  </sheetViews>
  <sheetFormatPr defaultColWidth="9" defaultRowHeight="14.25" x14ac:dyDescent="0.2"/>
  <cols>
    <col min="1" max="1" width="9" style="1"/>
    <col min="2" max="2" width="18.125" style="1" bestFit="1" customWidth="1"/>
    <col min="3" max="3" width="10.5" style="1" customWidth="1"/>
    <col min="4" max="4" width="11.875" style="1" bestFit="1" customWidth="1"/>
    <col min="5" max="5" width="12.625" style="1" bestFit="1" customWidth="1"/>
    <col min="6" max="6" width="9" style="1"/>
    <col min="7" max="7" width="20.5" style="1" bestFit="1" customWidth="1"/>
    <col min="8" max="16384" width="9" style="1"/>
  </cols>
  <sheetData>
    <row r="2" spans="2:8" ht="15" x14ac:dyDescent="0.2">
      <c r="B2" s="34" t="s">
        <v>145</v>
      </c>
      <c r="C2" s="35" t="s">
        <v>146</v>
      </c>
      <c r="D2" s="35" t="s">
        <v>147</v>
      </c>
      <c r="E2" s="35" t="s">
        <v>148</v>
      </c>
      <c r="G2" s="35" t="s">
        <v>222</v>
      </c>
      <c r="H2" s="36">
        <v>0.1</v>
      </c>
    </row>
    <row r="3" spans="2:8" x14ac:dyDescent="0.2">
      <c r="B3" s="37" t="s">
        <v>149</v>
      </c>
      <c r="C3" s="38">
        <v>80</v>
      </c>
      <c r="D3" s="38">
        <v>2</v>
      </c>
      <c r="E3" s="38">
        <f>IF(D3&gt;5,D3*(C3-C3*$H$2),D3*C3)</f>
        <v>160</v>
      </c>
    </row>
    <row r="4" spans="2:8" x14ac:dyDescent="0.2">
      <c r="B4" s="37" t="s">
        <v>150</v>
      </c>
      <c r="C4" s="38">
        <v>180</v>
      </c>
      <c r="D4" s="38">
        <v>6</v>
      </c>
      <c r="E4" s="38">
        <f t="shared" ref="E4:E14" si="0">IF(D4&gt;5,D4*(C4-C4*$H$2),D4*C4)</f>
        <v>972</v>
      </c>
    </row>
    <row r="5" spans="2:8" x14ac:dyDescent="0.2">
      <c r="B5" s="37" t="s">
        <v>151</v>
      </c>
      <c r="C5" s="38">
        <v>32</v>
      </c>
      <c r="D5" s="38">
        <v>5</v>
      </c>
      <c r="E5" s="38">
        <f t="shared" si="0"/>
        <v>160</v>
      </c>
    </row>
    <row r="6" spans="2:8" x14ac:dyDescent="0.2">
      <c r="B6" s="37" t="s">
        <v>152</v>
      </c>
      <c r="C6" s="38">
        <v>500</v>
      </c>
      <c r="D6" s="38">
        <v>1</v>
      </c>
      <c r="E6" s="38">
        <f t="shared" si="0"/>
        <v>500</v>
      </c>
    </row>
    <row r="7" spans="2:8" x14ac:dyDescent="0.2">
      <c r="B7" s="37" t="s">
        <v>153</v>
      </c>
      <c r="C7" s="38">
        <v>20</v>
      </c>
      <c r="D7" s="38">
        <v>8</v>
      </c>
      <c r="E7" s="38">
        <f t="shared" si="0"/>
        <v>144</v>
      </c>
    </row>
    <row r="8" spans="2:8" x14ac:dyDescent="0.2">
      <c r="B8" s="37" t="s">
        <v>154</v>
      </c>
      <c r="C8" s="38">
        <v>50</v>
      </c>
      <c r="D8" s="38">
        <v>3</v>
      </c>
      <c r="E8" s="38">
        <f t="shared" si="0"/>
        <v>150</v>
      </c>
    </row>
    <row r="9" spans="2:8" x14ac:dyDescent="0.2">
      <c r="B9" s="37" t="s">
        <v>155</v>
      </c>
      <c r="C9" s="38">
        <v>90</v>
      </c>
      <c r="D9" s="38">
        <v>10</v>
      </c>
      <c r="E9" s="38">
        <f t="shared" si="0"/>
        <v>810</v>
      </c>
    </row>
    <row r="10" spans="2:8" x14ac:dyDescent="0.2">
      <c r="B10" s="37" t="s">
        <v>156</v>
      </c>
      <c r="C10" s="38">
        <v>34</v>
      </c>
      <c r="D10" s="38">
        <v>4</v>
      </c>
      <c r="E10" s="38">
        <f t="shared" si="0"/>
        <v>136</v>
      </c>
    </row>
    <row r="11" spans="2:8" x14ac:dyDescent="0.2">
      <c r="B11" s="37" t="s">
        <v>157</v>
      </c>
      <c r="C11" s="38">
        <v>343</v>
      </c>
      <c r="D11" s="38">
        <v>2</v>
      </c>
      <c r="E11" s="38">
        <f t="shared" si="0"/>
        <v>686</v>
      </c>
    </row>
    <row r="12" spans="2:8" x14ac:dyDescent="0.2">
      <c r="B12" s="37" t="s">
        <v>158</v>
      </c>
      <c r="C12" s="38">
        <v>45</v>
      </c>
      <c r="D12" s="38">
        <v>10</v>
      </c>
      <c r="E12" s="38">
        <f t="shared" si="0"/>
        <v>405</v>
      </c>
    </row>
    <row r="13" spans="2:8" x14ac:dyDescent="0.2">
      <c r="B13" s="37" t="s">
        <v>159</v>
      </c>
      <c r="C13" s="38">
        <v>21</v>
      </c>
      <c r="D13" s="38">
        <v>10</v>
      </c>
      <c r="E13" s="38">
        <f t="shared" si="0"/>
        <v>189</v>
      </c>
      <c r="G13" s="16"/>
    </row>
    <row r="14" spans="2:8" x14ac:dyDescent="0.2">
      <c r="B14" s="37" t="s">
        <v>160</v>
      </c>
      <c r="C14" s="38">
        <v>31</v>
      </c>
      <c r="D14" s="38">
        <v>1</v>
      </c>
      <c r="E14" s="38">
        <f t="shared" si="0"/>
        <v>31</v>
      </c>
    </row>
    <row r="15" spans="2:8" ht="15" x14ac:dyDescent="0.25">
      <c r="D15" s="39" t="s">
        <v>223</v>
      </c>
      <c r="E15" s="38">
        <f>SUM(E3:E14)</f>
        <v>4343</v>
      </c>
      <c r="F15" s="3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6">
    <tabColor rgb="FF0070C0"/>
  </sheetPr>
  <dimension ref="B2:L15"/>
  <sheetViews>
    <sheetView workbookViewId="0">
      <selection activeCell="H29" sqref="H29"/>
    </sheetView>
  </sheetViews>
  <sheetFormatPr defaultColWidth="9" defaultRowHeight="14.25" x14ac:dyDescent="0.2"/>
  <cols>
    <col min="1" max="1" width="9" style="1"/>
    <col min="2" max="2" width="11.125" style="1" customWidth="1"/>
    <col min="3" max="6" width="7.875" style="1" customWidth="1"/>
    <col min="7" max="7" width="20.375" style="1" bestFit="1" customWidth="1"/>
    <col min="8" max="8" width="15.875" style="1" bestFit="1" customWidth="1"/>
    <col min="9" max="9" width="5.875" style="1" customWidth="1"/>
    <col min="10" max="10" width="11" style="1" customWidth="1"/>
    <col min="11" max="16384" width="9" style="1"/>
  </cols>
  <sheetData>
    <row r="2" spans="2:12" ht="18" x14ac:dyDescent="0.2">
      <c r="B2" s="41" t="s">
        <v>260</v>
      </c>
      <c r="C2" s="42"/>
      <c r="D2" s="42"/>
      <c r="E2" s="42"/>
      <c r="F2" s="42"/>
    </row>
    <row r="3" spans="2:12" ht="15.75" x14ac:dyDescent="0.25">
      <c r="B3" s="34" t="s">
        <v>261</v>
      </c>
      <c r="C3" s="35" t="s">
        <v>262</v>
      </c>
      <c r="D3" s="35" t="s">
        <v>263</v>
      </c>
      <c r="E3" s="35" t="s">
        <v>264</v>
      </c>
      <c r="F3" s="35" t="s">
        <v>265</v>
      </c>
      <c r="G3" s="35" t="s">
        <v>266</v>
      </c>
      <c r="H3" s="35" t="s">
        <v>267</v>
      </c>
      <c r="J3"/>
      <c r="K3"/>
      <c r="L3"/>
    </row>
    <row r="4" spans="2:12" ht="15" x14ac:dyDescent="0.25">
      <c r="B4" s="38" t="s">
        <v>268</v>
      </c>
      <c r="C4" s="38">
        <v>1034</v>
      </c>
      <c r="D4" s="38">
        <v>1529</v>
      </c>
      <c r="E4" s="38">
        <v>1221</v>
      </c>
      <c r="F4" s="38">
        <v>2804</v>
      </c>
      <c r="G4" s="38" t="str">
        <f>IF(OR(C4&gt;1000,D4&gt;1000,E4&gt;1000,F4&gt;1000),$J$4,"")</f>
        <v>шанс есть</v>
      </c>
      <c r="H4" s="38" t="str">
        <f>IF(AND(C4&gt;1000,D4&gt;1000,E4&gt;1000,F4&gt;1000),$J$5,"")</f>
        <v>молодцы</v>
      </c>
      <c r="J4" s="34" t="s">
        <v>269</v>
      </c>
      <c r="K4" s="40"/>
      <c r="L4" s="33"/>
    </row>
    <row r="5" spans="2:12" ht="15" x14ac:dyDescent="0.25">
      <c r="B5" s="38" t="s">
        <v>270</v>
      </c>
      <c r="C5" s="38">
        <v>912</v>
      </c>
      <c r="D5" s="38">
        <v>1000</v>
      </c>
      <c r="E5" s="38">
        <v>703</v>
      </c>
      <c r="F5" s="38">
        <v>798</v>
      </c>
      <c r="G5" s="38" t="str">
        <f t="shared" ref="G5:G8" si="0">IF(OR(C5&gt;1000,D5&gt;1000,E5&gt;1000,F5&gt;1000),$J$4,"")</f>
        <v/>
      </c>
      <c r="H5" s="38" t="str">
        <f t="shared" ref="H5:H8" si="1">IF(AND(C5&gt;1000,D5&gt;1000,E5&gt;1000,F5&gt;1000),$J$5,"")</f>
        <v/>
      </c>
      <c r="J5" s="34" t="s">
        <v>271</v>
      </c>
      <c r="K5" s="40"/>
      <c r="L5" s="33"/>
    </row>
    <row r="6" spans="2:12" x14ac:dyDescent="0.2">
      <c r="B6" s="38" t="s">
        <v>272</v>
      </c>
      <c r="C6" s="38">
        <v>2222</v>
      </c>
      <c r="D6" s="38">
        <v>1881</v>
      </c>
      <c r="E6" s="38">
        <v>1441</v>
      </c>
      <c r="F6" s="38">
        <v>1112</v>
      </c>
      <c r="G6" s="38" t="str">
        <f t="shared" si="0"/>
        <v>шанс есть</v>
      </c>
      <c r="H6" s="38" t="str">
        <f t="shared" si="1"/>
        <v>молодцы</v>
      </c>
    </row>
    <row r="7" spans="2:12" x14ac:dyDescent="0.2">
      <c r="B7" s="38" t="s">
        <v>273</v>
      </c>
      <c r="C7" s="38">
        <v>1004</v>
      </c>
      <c r="D7" s="38">
        <v>809</v>
      </c>
      <c r="E7" s="38">
        <v>911</v>
      </c>
      <c r="F7" s="38">
        <v>999</v>
      </c>
      <c r="G7" s="38" t="str">
        <f t="shared" si="0"/>
        <v>шанс есть</v>
      </c>
      <c r="H7" s="38" t="str">
        <f t="shared" si="1"/>
        <v/>
      </c>
    </row>
    <row r="8" spans="2:12" x14ac:dyDescent="0.2">
      <c r="B8" s="38" t="s">
        <v>274</v>
      </c>
      <c r="C8" s="38">
        <v>878</v>
      </c>
      <c r="D8" s="38">
        <v>823</v>
      </c>
      <c r="E8" s="38">
        <v>1000</v>
      </c>
      <c r="F8" s="38">
        <v>555</v>
      </c>
      <c r="G8" s="38" t="str">
        <f t="shared" si="0"/>
        <v/>
      </c>
      <c r="H8" s="38" t="str">
        <f t="shared" si="1"/>
        <v/>
      </c>
    </row>
    <row r="13" spans="2:12" x14ac:dyDescent="0.2">
      <c r="J13" s="16"/>
    </row>
    <row r="14" spans="2:12" x14ac:dyDescent="0.2">
      <c r="J14" s="16"/>
    </row>
    <row r="15" spans="2:12" x14ac:dyDescent="0.2">
      <c r="J15" s="1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7">
    <tabColor rgb="FF0070C0"/>
  </sheetPr>
  <dimension ref="A1:H25"/>
  <sheetViews>
    <sheetView workbookViewId="0">
      <selection activeCell="E26" sqref="E26"/>
    </sheetView>
  </sheetViews>
  <sheetFormatPr defaultColWidth="9" defaultRowHeight="14.25" x14ac:dyDescent="0.2"/>
  <cols>
    <col min="1" max="1" width="3" style="1" bestFit="1" customWidth="1"/>
    <col min="2" max="2" width="32" style="1" bestFit="1" customWidth="1"/>
    <col min="3" max="3" width="6.625" style="1" bestFit="1" customWidth="1"/>
    <col min="4" max="4" width="12" style="1" customWidth="1"/>
    <col min="5" max="5" width="20.5" style="1" bestFit="1" customWidth="1"/>
    <col min="6" max="6" width="7.5" style="1" customWidth="1"/>
    <col min="7" max="7" width="6.375" style="1" bestFit="1" customWidth="1"/>
    <col min="8" max="8" width="22.5" style="1" bestFit="1" customWidth="1"/>
    <col min="9" max="16384" width="9" style="1"/>
  </cols>
  <sheetData>
    <row r="1" spans="1:8" ht="30" x14ac:dyDescent="0.2">
      <c r="A1" s="44" t="s">
        <v>0</v>
      </c>
      <c r="B1" s="44" t="s">
        <v>275</v>
      </c>
      <c r="C1" s="44" t="s">
        <v>203</v>
      </c>
      <c r="D1" s="44" t="s">
        <v>276</v>
      </c>
      <c r="E1" s="45" t="s">
        <v>277</v>
      </c>
      <c r="G1" s="44" t="s">
        <v>164</v>
      </c>
      <c r="H1" s="44" t="s">
        <v>188</v>
      </c>
    </row>
    <row r="2" spans="1:8" x14ac:dyDescent="0.2">
      <c r="A2" s="38">
        <v>1</v>
      </c>
      <c r="B2" s="38" t="s">
        <v>278</v>
      </c>
      <c r="C2" s="46" t="s">
        <v>175</v>
      </c>
      <c r="D2" s="38">
        <v>55000</v>
      </c>
      <c r="E2" s="38">
        <f t="shared" ref="E2:E24" si="0">IF(OR(ISERROR(MATCH(C2,$G$2:$G$5,0)),NOT(ISNUMBER(INDEX($H$2:$H$5,MATCH(C2,$G$2:$G$5,0))))),0,D2*VLOOKUP(C2,$G$2:$H$5,2,0))</f>
        <v>33000</v>
      </c>
      <c r="G2" s="38" t="s">
        <v>179</v>
      </c>
      <c r="H2" s="46">
        <v>0.8</v>
      </c>
    </row>
    <row r="3" spans="1:8" x14ac:dyDescent="0.2">
      <c r="A3" s="38">
        <v>2</v>
      </c>
      <c r="B3" s="38" t="s">
        <v>279</v>
      </c>
      <c r="C3" s="46" t="s">
        <v>179</v>
      </c>
      <c r="D3" s="38">
        <v>42000</v>
      </c>
      <c r="E3" s="38">
        <f t="shared" si="0"/>
        <v>33600</v>
      </c>
      <c r="G3" s="38" t="s">
        <v>175</v>
      </c>
      <c r="H3" s="46">
        <v>0.6</v>
      </c>
    </row>
    <row r="4" spans="1:8" x14ac:dyDescent="0.2">
      <c r="A4" s="38">
        <v>3</v>
      </c>
      <c r="B4" s="38" t="s">
        <v>280</v>
      </c>
      <c r="C4" s="46" t="s">
        <v>175</v>
      </c>
      <c r="D4" s="38">
        <v>45000</v>
      </c>
      <c r="E4" s="38">
        <f t="shared" si="0"/>
        <v>27000</v>
      </c>
      <c r="G4" s="38" t="s">
        <v>169</v>
      </c>
      <c r="H4" s="46">
        <v>0.4</v>
      </c>
    </row>
    <row r="5" spans="1:8" x14ac:dyDescent="0.2">
      <c r="A5" s="38">
        <v>4</v>
      </c>
      <c r="B5" s="38" t="s">
        <v>281</v>
      </c>
      <c r="C5" s="46" t="s">
        <v>282</v>
      </c>
      <c r="D5" s="38">
        <v>65000</v>
      </c>
      <c r="E5" s="38">
        <f t="shared" si="0"/>
        <v>0</v>
      </c>
      <c r="G5" s="38" t="s">
        <v>283</v>
      </c>
      <c r="H5" s="46" t="s">
        <v>284</v>
      </c>
    </row>
    <row r="6" spans="1:8" x14ac:dyDescent="0.2">
      <c r="A6" s="38">
        <v>5</v>
      </c>
      <c r="B6" s="38" t="s">
        <v>285</v>
      </c>
      <c r="C6" s="46" t="s">
        <v>283</v>
      </c>
      <c r="D6" s="38">
        <v>70000</v>
      </c>
      <c r="E6" s="38">
        <f t="shared" si="0"/>
        <v>0</v>
      </c>
    </row>
    <row r="7" spans="1:8" x14ac:dyDescent="0.2">
      <c r="A7" s="38">
        <v>6</v>
      </c>
      <c r="B7" s="38" t="s">
        <v>286</v>
      </c>
      <c r="C7" s="46" t="s">
        <v>169</v>
      </c>
      <c r="D7" s="38">
        <v>75000</v>
      </c>
      <c r="E7" s="38">
        <f t="shared" si="0"/>
        <v>30000</v>
      </c>
    </row>
    <row r="8" spans="1:8" x14ac:dyDescent="0.2">
      <c r="A8" s="38">
        <v>7</v>
      </c>
      <c r="B8" s="38" t="s">
        <v>287</v>
      </c>
      <c r="C8" s="46" t="s">
        <v>179</v>
      </c>
      <c r="D8" s="38">
        <v>33000</v>
      </c>
      <c r="E8" s="38">
        <f t="shared" si="0"/>
        <v>26400</v>
      </c>
    </row>
    <row r="9" spans="1:8" x14ac:dyDescent="0.2">
      <c r="A9" s="38">
        <v>8</v>
      </c>
      <c r="B9" s="38" t="s">
        <v>288</v>
      </c>
      <c r="C9" s="46" t="s">
        <v>169</v>
      </c>
      <c r="D9" s="38">
        <v>45000</v>
      </c>
      <c r="E9" s="38">
        <f t="shared" si="0"/>
        <v>18000</v>
      </c>
    </row>
    <row r="10" spans="1:8" x14ac:dyDescent="0.2">
      <c r="A10" s="38">
        <v>9</v>
      </c>
      <c r="B10" s="38" t="s">
        <v>289</v>
      </c>
      <c r="C10" s="46" t="s">
        <v>290</v>
      </c>
      <c r="D10" s="38">
        <v>50000</v>
      </c>
      <c r="E10" s="38">
        <f t="shared" si="0"/>
        <v>0</v>
      </c>
    </row>
    <row r="11" spans="1:8" x14ac:dyDescent="0.2">
      <c r="A11" s="38">
        <v>10</v>
      </c>
      <c r="B11" s="38" t="s">
        <v>291</v>
      </c>
      <c r="C11" s="46" t="s">
        <v>169</v>
      </c>
      <c r="D11" s="38">
        <v>60000</v>
      </c>
      <c r="E11" s="38">
        <f t="shared" si="0"/>
        <v>24000</v>
      </c>
    </row>
    <row r="12" spans="1:8" x14ac:dyDescent="0.2">
      <c r="A12" s="38">
        <v>11</v>
      </c>
      <c r="B12" s="38" t="s">
        <v>292</v>
      </c>
      <c r="C12" s="46" t="s">
        <v>175</v>
      </c>
      <c r="D12" s="38">
        <v>48000</v>
      </c>
      <c r="E12" s="38">
        <f t="shared" si="0"/>
        <v>28800</v>
      </c>
    </row>
    <row r="13" spans="1:8" x14ac:dyDescent="0.2">
      <c r="A13" s="38">
        <v>12</v>
      </c>
      <c r="B13" s="38" t="s">
        <v>293</v>
      </c>
      <c r="C13" s="46" t="s">
        <v>179</v>
      </c>
      <c r="D13" s="38">
        <v>35000</v>
      </c>
      <c r="E13" s="38">
        <f t="shared" si="0"/>
        <v>28000</v>
      </c>
    </row>
    <row r="14" spans="1:8" x14ac:dyDescent="0.2">
      <c r="A14" s="38">
        <v>13</v>
      </c>
      <c r="B14" s="38" t="s">
        <v>294</v>
      </c>
      <c r="C14" s="46" t="s">
        <v>169</v>
      </c>
      <c r="D14" s="38">
        <v>40000</v>
      </c>
      <c r="E14" s="38">
        <f t="shared" si="0"/>
        <v>16000</v>
      </c>
    </row>
    <row r="15" spans="1:8" x14ac:dyDescent="0.2">
      <c r="A15" s="38">
        <v>14</v>
      </c>
      <c r="B15" s="38" t="s">
        <v>295</v>
      </c>
      <c r="C15" s="46" t="s">
        <v>290</v>
      </c>
      <c r="D15" s="38">
        <v>55000</v>
      </c>
      <c r="E15" s="38">
        <f t="shared" si="0"/>
        <v>0</v>
      </c>
    </row>
    <row r="16" spans="1:8" x14ac:dyDescent="0.2">
      <c r="A16" s="38">
        <v>15</v>
      </c>
      <c r="B16" s="38" t="s">
        <v>296</v>
      </c>
      <c r="C16" s="46" t="s">
        <v>175</v>
      </c>
      <c r="D16" s="38">
        <v>36000</v>
      </c>
      <c r="E16" s="38">
        <f t="shared" si="0"/>
        <v>21600</v>
      </c>
    </row>
    <row r="17" spans="1:5" x14ac:dyDescent="0.2">
      <c r="A17" s="38">
        <v>16</v>
      </c>
      <c r="B17" s="38" t="s">
        <v>297</v>
      </c>
      <c r="C17" s="46" t="s">
        <v>283</v>
      </c>
      <c r="D17" s="38">
        <v>58000</v>
      </c>
      <c r="E17" s="38">
        <f t="shared" si="0"/>
        <v>0</v>
      </c>
    </row>
    <row r="18" spans="1:5" x14ac:dyDescent="0.2">
      <c r="A18" s="38">
        <v>17</v>
      </c>
      <c r="B18" s="38" t="s">
        <v>298</v>
      </c>
      <c r="C18" s="46" t="s">
        <v>175</v>
      </c>
      <c r="D18" s="38">
        <v>49000</v>
      </c>
      <c r="E18" s="38">
        <f t="shared" si="0"/>
        <v>29400</v>
      </c>
    </row>
    <row r="19" spans="1:5" x14ac:dyDescent="0.2">
      <c r="A19" s="38">
        <v>18</v>
      </c>
      <c r="B19" s="38" t="s">
        <v>299</v>
      </c>
      <c r="C19" s="46" t="s">
        <v>175</v>
      </c>
      <c r="D19" s="38">
        <v>55000</v>
      </c>
      <c r="E19" s="38">
        <f t="shared" si="0"/>
        <v>33000</v>
      </c>
    </row>
    <row r="20" spans="1:5" x14ac:dyDescent="0.2">
      <c r="A20" s="38">
        <v>19</v>
      </c>
      <c r="B20" s="38" t="s">
        <v>300</v>
      </c>
      <c r="C20" s="46" t="s">
        <v>283</v>
      </c>
      <c r="D20" s="38">
        <v>66000</v>
      </c>
      <c r="E20" s="38">
        <f t="shared" si="0"/>
        <v>0</v>
      </c>
    </row>
    <row r="21" spans="1:5" x14ac:dyDescent="0.2">
      <c r="A21" s="38">
        <v>20</v>
      </c>
      <c r="B21" s="38" t="s">
        <v>301</v>
      </c>
      <c r="C21" s="46" t="s">
        <v>169</v>
      </c>
      <c r="D21" s="38">
        <v>52000</v>
      </c>
      <c r="E21" s="38">
        <f t="shared" si="0"/>
        <v>20800</v>
      </c>
    </row>
    <row r="22" spans="1:5" x14ac:dyDescent="0.2">
      <c r="A22" s="38">
        <v>21</v>
      </c>
      <c r="B22" s="38" t="s">
        <v>302</v>
      </c>
      <c r="C22" s="46" t="s">
        <v>169</v>
      </c>
      <c r="D22" s="38">
        <v>44000</v>
      </c>
      <c r="E22" s="38">
        <f t="shared" si="0"/>
        <v>17600</v>
      </c>
    </row>
    <row r="23" spans="1:5" x14ac:dyDescent="0.2">
      <c r="A23" s="38">
        <v>22</v>
      </c>
      <c r="B23" s="38" t="s">
        <v>303</v>
      </c>
      <c r="C23" s="46" t="s">
        <v>175</v>
      </c>
      <c r="D23" s="38">
        <v>30000</v>
      </c>
      <c r="E23" s="38">
        <f t="shared" si="0"/>
        <v>18000</v>
      </c>
    </row>
    <row r="24" spans="1:5" x14ac:dyDescent="0.2">
      <c r="A24" s="38">
        <v>23</v>
      </c>
      <c r="B24" s="38" t="s">
        <v>304</v>
      </c>
      <c r="C24" s="46" t="s">
        <v>175</v>
      </c>
      <c r="D24" s="38">
        <v>54000</v>
      </c>
      <c r="E24" s="38">
        <f t="shared" si="0"/>
        <v>32400</v>
      </c>
    </row>
    <row r="25" spans="1:5" x14ac:dyDescent="0.2">
      <c r="A25" s="4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8">
    <tabColor rgb="FF0070C0"/>
  </sheetPr>
  <dimension ref="B2:H17"/>
  <sheetViews>
    <sheetView workbookViewId="0">
      <selection activeCell="F23" sqref="F23"/>
    </sheetView>
  </sheetViews>
  <sheetFormatPr defaultColWidth="9" defaultRowHeight="12.75" x14ac:dyDescent="0.2"/>
  <cols>
    <col min="1" max="1" width="9" style="83"/>
    <col min="2" max="2" width="20.125" style="83" bestFit="1" customWidth="1"/>
    <col min="3" max="3" width="16.125" style="83" bestFit="1" customWidth="1"/>
    <col min="4" max="4" width="13" style="83" bestFit="1" customWidth="1"/>
    <col min="5" max="5" width="9.375" style="83" customWidth="1"/>
    <col min="6" max="6" width="9.875" style="83" customWidth="1"/>
    <col min="7" max="7" width="10.125" style="83" customWidth="1"/>
    <col min="8" max="16384" width="9" style="83"/>
  </cols>
  <sheetData>
    <row r="2" spans="2:8" ht="18" x14ac:dyDescent="0.25">
      <c r="B2" s="80" t="s">
        <v>566</v>
      </c>
      <c r="C2" s="80" t="s">
        <v>145</v>
      </c>
      <c r="D2" s="82" t="s">
        <v>147</v>
      </c>
      <c r="E2" s="82" t="s">
        <v>567</v>
      </c>
      <c r="F2" s="82" t="s">
        <v>568</v>
      </c>
      <c r="H2" s="84"/>
    </row>
    <row r="3" spans="2:8" ht="15" x14ac:dyDescent="0.25">
      <c r="B3" s="81" t="s">
        <v>210</v>
      </c>
      <c r="C3" s="81" t="s">
        <v>211</v>
      </c>
      <c r="D3" s="81">
        <v>4</v>
      </c>
      <c r="E3" s="81">
        <f>IF(D3&gt;5,VLOOKUP(C3,$B$14:$D$17,3,FALSE),VLOOKUP(C3,$B$14:$D$17,2,FALSE))</f>
        <v>500</v>
      </c>
      <c r="F3" s="81">
        <f>VLOOKUP(C3,$B$14:$D$17,IF(D3&gt;5,3,2),FALSE)</f>
        <v>500</v>
      </c>
      <c r="G3" s="85"/>
    </row>
    <row r="4" spans="2:8" ht="15" x14ac:dyDescent="0.25">
      <c r="B4" s="81" t="s">
        <v>212</v>
      </c>
      <c r="C4" s="81" t="s">
        <v>211</v>
      </c>
      <c r="D4" s="81">
        <v>6</v>
      </c>
      <c r="E4" s="81">
        <f t="shared" ref="E4:E9" si="0">IF(D4&gt;5,VLOOKUP(C4,$B$14:$D$17,3,FALSE),VLOOKUP(C4,$B$14:$D$17,2,FALSE))</f>
        <v>450</v>
      </c>
      <c r="F4" s="81">
        <f t="shared" ref="F4:F9" si="1">VLOOKUP(C4,$B$14:$D$17,IF(D4&gt;5,3,2),FALSE)</f>
        <v>450</v>
      </c>
      <c r="G4" s="85"/>
    </row>
    <row r="5" spans="2:8" ht="15" x14ac:dyDescent="0.25">
      <c r="B5" s="81" t="s">
        <v>213</v>
      </c>
      <c r="C5" s="81" t="s">
        <v>214</v>
      </c>
      <c r="D5" s="81">
        <v>6</v>
      </c>
      <c r="E5" s="81">
        <f t="shared" si="0"/>
        <v>100</v>
      </c>
      <c r="F5" s="81">
        <f t="shared" si="1"/>
        <v>100</v>
      </c>
      <c r="G5" s="85"/>
    </row>
    <row r="6" spans="2:8" ht="15" x14ac:dyDescent="0.25">
      <c r="B6" s="81" t="s">
        <v>215</v>
      </c>
      <c r="C6" s="81" t="s">
        <v>216</v>
      </c>
      <c r="D6" s="81">
        <v>3</v>
      </c>
      <c r="E6" s="81">
        <f t="shared" si="0"/>
        <v>300</v>
      </c>
      <c r="F6" s="81">
        <f t="shared" si="1"/>
        <v>300</v>
      </c>
      <c r="G6" s="85"/>
    </row>
    <row r="7" spans="2:8" ht="15" x14ac:dyDescent="0.25">
      <c r="B7" s="81" t="s">
        <v>217</v>
      </c>
      <c r="C7" s="81" t="s">
        <v>214</v>
      </c>
      <c r="D7" s="81">
        <v>10</v>
      </c>
      <c r="E7" s="81">
        <f t="shared" si="0"/>
        <v>100</v>
      </c>
      <c r="F7" s="81">
        <f t="shared" si="1"/>
        <v>100</v>
      </c>
      <c r="G7" s="85"/>
    </row>
    <row r="8" spans="2:8" ht="15" x14ac:dyDescent="0.25">
      <c r="B8" s="81" t="s">
        <v>219</v>
      </c>
      <c r="C8" s="81" t="s">
        <v>214</v>
      </c>
      <c r="D8" s="81">
        <v>2</v>
      </c>
      <c r="E8" s="81">
        <f t="shared" si="0"/>
        <v>150</v>
      </c>
      <c r="F8" s="81">
        <f t="shared" si="1"/>
        <v>150</v>
      </c>
      <c r="G8" s="85"/>
    </row>
    <row r="9" spans="2:8" ht="15" x14ac:dyDescent="0.25">
      <c r="B9" s="81" t="s">
        <v>220</v>
      </c>
      <c r="C9" s="81" t="s">
        <v>211</v>
      </c>
      <c r="D9" s="81">
        <v>6</v>
      </c>
      <c r="E9" s="81">
        <f t="shared" si="0"/>
        <v>450</v>
      </c>
      <c r="F9" s="81">
        <f t="shared" si="1"/>
        <v>450</v>
      </c>
      <c r="G9" s="85"/>
    </row>
    <row r="10" spans="2:8" ht="15" x14ac:dyDescent="0.2">
      <c r="E10" s="86"/>
    </row>
    <row r="12" spans="2:8" ht="15" customHeight="1" x14ac:dyDescent="0.2">
      <c r="B12" s="99" t="s">
        <v>145</v>
      </c>
      <c r="C12" s="101" t="s">
        <v>221</v>
      </c>
      <c r="D12" s="102"/>
    </row>
    <row r="13" spans="2:8" ht="15" x14ac:dyDescent="0.2">
      <c r="B13" s="100"/>
      <c r="C13" s="82" t="s">
        <v>305</v>
      </c>
      <c r="D13" s="82" t="s">
        <v>306</v>
      </c>
    </row>
    <row r="14" spans="2:8" ht="14.25" x14ac:dyDescent="0.2">
      <c r="B14" s="81" t="s">
        <v>211</v>
      </c>
      <c r="C14" s="81">
        <v>500</v>
      </c>
      <c r="D14" s="81">
        <v>450</v>
      </c>
    </row>
    <row r="15" spans="2:8" ht="14.25" x14ac:dyDescent="0.2">
      <c r="B15" s="81" t="s">
        <v>216</v>
      </c>
      <c r="C15" s="81">
        <v>300</v>
      </c>
      <c r="D15" s="81">
        <v>250</v>
      </c>
    </row>
    <row r="16" spans="2:8" ht="14.25" x14ac:dyDescent="0.2">
      <c r="B16" s="81" t="s">
        <v>218</v>
      </c>
      <c r="C16" s="81">
        <v>250</v>
      </c>
      <c r="D16" s="81">
        <v>200</v>
      </c>
    </row>
    <row r="17" spans="2:4" ht="14.25" x14ac:dyDescent="0.2">
      <c r="B17" s="81" t="s">
        <v>214</v>
      </c>
      <c r="C17" s="81">
        <v>150</v>
      </c>
      <c r="D17" s="81">
        <v>100</v>
      </c>
    </row>
  </sheetData>
  <mergeCells count="2">
    <mergeCell ref="B12:B13"/>
    <mergeCell ref="C12:D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9">
    <tabColor rgb="FFFFFF00"/>
  </sheetPr>
  <dimension ref="A1:H26"/>
  <sheetViews>
    <sheetView workbookViewId="0">
      <selection activeCell="F27" sqref="F27"/>
    </sheetView>
  </sheetViews>
  <sheetFormatPr defaultColWidth="9" defaultRowHeight="14.25" x14ac:dyDescent="0.2"/>
  <cols>
    <col min="1" max="1" width="3.375" style="1" bestFit="1" customWidth="1"/>
    <col min="2" max="2" width="15.625" style="1" bestFit="1" customWidth="1"/>
    <col min="3" max="3" width="11.125" style="1" bestFit="1" customWidth="1"/>
    <col min="4" max="4" width="13" style="1" bestFit="1" customWidth="1"/>
    <col min="5" max="5" width="25.5" style="1" customWidth="1"/>
    <col min="6" max="6" width="11.375" style="1" customWidth="1"/>
    <col min="7" max="7" width="3.625" style="1" customWidth="1"/>
    <col min="8" max="8" width="27.625" style="1" bestFit="1" customWidth="1"/>
    <col min="9" max="9" width="11" style="1" customWidth="1"/>
    <col min="10" max="10" width="9" style="1"/>
    <col min="11" max="11" width="12" style="1" customWidth="1"/>
    <col min="12" max="16384" width="9" style="1"/>
  </cols>
  <sheetData>
    <row r="1" spans="1:8" ht="15" x14ac:dyDescent="0.2">
      <c r="A1" s="48" t="s">
        <v>0</v>
      </c>
      <c r="B1" s="48" t="s">
        <v>1</v>
      </c>
      <c r="C1" s="48" t="s">
        <v>2</v>
      </c>
      <c r="D1" s="48" t="s">
        <v>3</v>
      </c>
      <c r="E1" s="48" t="s">
        <v>307</v>
      </c>
      <c r="F1" s="48" t="s">
        <v>308</v>
      </c>
    </row>
    <row r="2" spans="1:8" x14ac:dyDescent="0.2">
      <c r="A2" s="49">
        <v>1</v>
      </c>
      <c r="B2" s="50" t="s">
        <v>11</v>
      </c>
      <c r="C2" s="50" t="s">
        <v>12</v>
      </c>
      <c r="D2" s="50" t="s">
        <v>13</v>
      </c>
      <c r="E2" s="50" t="str">
        <f>_xlfn.CONCAT(B2," ",C2)</f>
        <v>Ангелочкин Антон</v>
      </c>
      <c r="F2" s="50" t="str">
        <f>_xlfn.CONCAT(MID(B2,1,1),MID(C2,1,1),MID(D2,1,1))</f>
        <v>ААА</v>
      </c>
    </row>
    <row r="3" spans="1:8" x14ac:dyDescent="0.2">
      <c r="A3" s="49">
        <v>2</v>
      </c>
      <c r="B3" s="50" t="s">
        <v>19</v>
      </c>
      <c r="C3" s="50" t="s">
        <v>20</v>
      </c>
      <c r="D3" s="50" t="s">
        <v>21</v>
      </c>
      <c r="E3" s="50" t="str">
        <f t="shared" ref="E3:E24" si="0">_xlfn.CONCAT(B3," ",C3)</f>
        <v>Везунчиков Виктор</v>
      </c>
      <c r="F3" s="50" t="str">
        <f t="shared" ref="F3:F24" si="1">_xlfn.CONCAT(MID(B3,1,1),MID(C3,1,1),MID(D3,1,1))</f>
        <v>ВВВ</v>
      </c>
    </row>
    <row r="4" spans="1:8" x14ac:dyDescent="0.2">
      <c r="A4" s="49">
        <v>3</v>
      </c>
      <c r="B4" s="50" t="s">
        <v>28</v>
      </c>
      <c r="C4" s="50" t="s">
        <v>29</v>
      </c>
      <c r="D4" s="50" t="s">
        <v>30</v>
      </c>
      <c r="E4" s="50" t="str">
        <f t="shared" si="0"/>
        <v>Веселый Василий</v>
      </c>
      <c r="F4" s="50" t="str">
        <f t="shared" si="1"/>
        <v>ВВВ</v>
      </c>
    </row>
    <row r="5" spans="1:8" x14ac:dyDescent="0.2">
      <c r="A5" s="49">
        <v>4</v>
      </c>
      <c r="B5" s="50" t="s">
        <v>31</v>
      </c>
      <c r="C5" s="50" t="s">
        <v>32</v>
      </c>
      <c r="D5" s="50" t="s">
        <v>33</v>
      </c>
      <c r="E5" s="50" t="str">
        <f t="shared" si="0"/>
        <v>Добрейший Даниил</v>
      </c>
      <c r="F5" s="50" t="str">
        <f t="shared" si="1"/>
        <v>ДДД</v>
      </c>
    </row>
    <row r="6" spans="1:8" x14ac:dyDescent="0.2">
      <c r="A6" s="49">
        <v>5</v>
      </c>
      <c r="B6" s="50" t="s">
        <v>34</v>
      </c>
      <c r="C6" s="50" t="s">
        <v>35</v>
      </c>
      <c r="D6" s="50" t="s">
        <v>36</v>
      </c>
      <c r="E6" s="50" t="str">
        <f t="shared" si="0"/>
        <v>Добрецов Денис</v>
      </c>
      <c r="F6" s="50" t="str">
        <f t="shared" si="1"/>
        <v>ДДД</v>
      </c>
    </row>
    <row r="7" spans="1:8" x14ac:dyDescent="0.2">
      <c r="A7" s="49">
        <v>6</v>
      </c>
      <c r="B7" s="50" t="s">
        <v>40</v>
      </c>
      <c r="C7" s="50" t="s">
        <v>41</v>
      </c>
      <c r="D7" s="50" t="s">
        <v>42</v>
      </c>
      <c r="E7" s="50" t="str">
        <f t="shared" si="0"/>
        <v>Душечкин Дмитрий</v>
      </c>
      <c r="F7" s="50" t="str">
        <f t="shared" si="1"/>
        <v>ДДД</v>
      </c>
    </row>
    <row r="8" spans="1:8" x14ac:dyDescent="0.2">
      <c r="A8" s="49">
        <v>7</v>
      </c>
      <c r="B8" s="50" t="s">
        <v>45</v>
      </c>
      <c r="C8" s="50" t="s">
        <v>46</v>
      </c>
      <c r="D8" s="50" t="s">
        <v>47</v>
      </c>
      <c r="E8" s="50" t="str">
        <f t="shared" si="0"/>
        <v>Замечательная Зинаида</v>
      </c>
      <c r="F8" s="50" t="str">
        <f t="shared" si="1"/>
        <v>ЗЗЗ</v>
      </c>
    </row>
    <row r="9" spans="1:8" x14ac:dyDescent="0.2">
      <c r="A9" s="49">
        <v>8</v>
      </c>
      <c r="B9" s="50" t="s">
        <v>51</v>
      </c>
      <c r="C9" s="50" t="s">
        <v>52</v>
      </c>
      <c r="D9" s="50" t="s">
        <v>53</v>
      </c>
      <c r="E9" s="50" t="str">
        <f t="shared" si="0"/>
        <v>Красавцев Константин</v>
      </c>
      <c r="F9" s="50" t="str">
        <f t="shared" si="1"/>
        <v>ККК</v>
      </c>
    </row>
    <row r="10" spans="1:8" x14ac:dyDescent="0.2">
      <c r="A10" s="49">
        <v>9</v>
      </c>
      <c r="B10" s="50" t="s">
        <v>62</v>
      </c>
      <c r="C10" s="50" t="s">
        <v>63</v>
      </c>
      <c r="D10" s="50" t="s">
        <v>64</v>
      </c>
      <c r="E10" s="50" t="str">
        <f t="shared" si="0"/>
        <v>Мирный Максим</v>
      </c>
      <c r="F10" s="50" t="str">
        <f t="shared" si="1"/>
        <v>МММ</v>
      </c>
      <c r="H10" s="16"/>
    </row>
    <row r="11" spans="1:8" x14ac:dyDescent="0.2">
      <c r="A11" s="49">
        <v>10</v>
      </c>
      <c r="B11" s="50" t="s">
        <v>68</v>
      </c>
      <c r="C11" s="50" t="s">
        <v>69</v>
      </c>
      <c r="D11" s="50" t="s">
        <v>70</v>
      </c>
      <c r="E11" s="50" t="str">
        <f t="shared" si="0"/>
        <v>Неунывающий Никита</v>
      </c>
      <c r="F11" s="50" t="str">
        <f t="shared" si="1"/>
        <v>ННН</v>
      </c>
      <c r="H11" s="16"/>
    </row>
    <row r="12" spans="1:8" x14ac:dyDescent="0.2">
      <c r="A12" s="49">
        <v>11</v>
      </c>
      <c r="B12" s="50" t="s">
        <v>71</v>
      </c>
      <c r="C12" s="50" t="s">
        <v>72</v>
      </c>
      <c r="D12" s="50" t="s">
        <v>73</v>
      </c>
      <c r="E12" s="50" t="str">
        <f t="shared" si="0"/>
        <v>Оптимистов Олег</v>
      </c>
      <c r="F12" s="50" t="str">
        <f t="shared" si="1"/>
        <v>ООО</v>
      </c>
      <c r="H12" s="16"/>
    </row>
    <row r="13" spans="1:8" x14ac:dyDescent="0.2">
      <c r="A13" s="49">
        <v>12</v>
      </c>
      <c r="B13" s="50" t="s">
        <v>77</v>
      </c>
      <c r="C13" s="50" t="s">
        <v>78</v>
      </c>
      <c r="D13" s="50" t="s">
        <v>76</v>
      </c>
      <c r="E13" s="50" t="str">
        <f t="shared" si="0"/>
        <v>Отличницева Оксана</v>
      </c>
      <c r="F13" s="50" t="str">
        <f t="shared" si="1"/>
        <v>ООО</v>
      </c>
      <c r="H13" s="16"/>
    </row>
    <row r="14" spans="1:8" x14ac:dyDescent="0.2">
      <c r="A14" s="49">
        <v>13</v>
      </c>
      <c r="B14" s="50" t="s">
        <v>82</v>
      </c>
      <c r="C14" s="50" t="s">
        <v>83</v>
      </c>
      <c r="D14" s="50" t="s">
        <v>84</v>
      </c>
      <c r="E14" s="50" t="str">
        <f t="shared" si="0"/>
        <v>Позитивов Платон</v>
      </c>
      <c r="F14" s="50" t="str">
        <f t="shared" si="1"/>
        <v>ППП</v>
      </c>
      <c r="H14" s="16"/>
    </row>
    <row r="15" spans="1:8" x14ac:dyDescent="0.2">
      <c r="A15" s="49">
        <v>14</v>
      </c>
      <c r="B15" s="50" t="s">
        <v>88</v>
      </c>
      <c r="C15" s="50" t="s">
        <v>80</v>
      </c>
      <c r="D15" s="50" t="s">
        <v>89</v>
      </c>
      <c r="E15" s="50" t="str">
        <f t="shared" si="0"/>
        <v>Праздникова Полина</v>
      </c>
      <c r="F15" s="50" t="str">
        <f t="shared" si="1"/>
        <v>ППП</v>
      </c>
    </row>
    <row r="16" spans="1:8" x14ac:dyDescent="0.2">
      <c r="A16" s="49">
        <v>15</v>
      </c>
      <c r="B16" s="50" t="s">
        <v>90</v>
      </c>
      <c r="C16" s="50" t="s">
        <v>91</v>
      </c>
      <c r="D16" s="50" t="s">
        <v>81</v>
      </c>
      <c r="E16" s="50" t="str">
        <f t="shared" si="0"/>
        <v>Прекрасная Пелагея</v>
      </c>
      <c r="F16" s="50" t="str">
        <f t="shared" si="1"/>
        <v>ППП</v>
      </c>
    </row>
    <row r="17" spans="1:6" x14ac:dyDescent="0.2">
      <c r="A17" s="49">
        <v>16</v>
      </c>
      <c r="B17" s="50" t="s">
        <v>95</v>
      </c>
      <c r="C17" s="50" t="s">
        <v>86</v>
      </c>
      <c r="D17" s="50" t="s">
        <v>84</v>
      </c>
      <c r="E17" s="50" t="str">
        <f t="shared" si="0"/>
        <v>Приятный Павел</v>
      </c>
      <c r="F17" s="50" t="str">
        <f t="shared" si="1"/>
        <v>ППП</v>
      </c>
    </row>
    <row r="18" spans="1:6" x14ac:dyDescent="0.2">
      <c r="A18" s="49">
        <v>17</v>
      </c>
      <c r="B18" s="50" t="s">
        <v>96</v>
      </c>
      <c r="C18" s="50" t="s">
        <v>97</v>
      </c>
      <c r="D18" s="50" t="s">
        <v>98</v>
      </c>
      <c r="E18" s="50" t="str">
        <f t="shared" si="0"/>
        <v>Радостная Раиса</v>
      </c>
      <c r="F18" s="50" t="str">
        <f t="shared" si="1"/>
        <v>РРР</v>
      </c>
    </row>
    <row r="19" spans="1:6" x14ac:dyDescent="0.2">
      <c r="A19" s="49">
        <v>18</v>
      </c>
      <c r="B19" s="50" t="s">
        <v>104</v>
      </c>
      <c r="C19" s="50" t="s">
        <v>105</v>
      </c>
      <c r="D19" s="50" t="s">
        <v>106</v>
      </c>
      <c r="E19" s="50" t="str">
        <f t="shared" si="0"/>
        <v>Радостный Роман</v>
      </c>
      <c r="F19" s="50" t="str">
        <f t="shared" si="1"/>
        <v>РРР</v>
      </c>
    </row>
    <row r="20" spans="1:6" x14ac:dyDescent="0.2">
      <c r="A20" s="49">
        <v>19</v>
      </c>
      <c r="B20" s="50" t="s">
        <v>108</v>
      </c>
      <c r="C20" s="50" t="s">
        <v>109</v>
      </c>
      <c r="D20" s="50" t="s">
        <v>110</v>
      </c>
      <c r="E20" s="50" t="str">
        <f t="shared" si="0"/>
        <v>Счастливцев Сергей</v>
      </c>
      <c r="F20" s="50" t="str">
        <f t="shared" si="1"/>
        <v>ССС</v>
      </c>
    </row>
    <row r="21" spans="1:6" x14ac:dyDescent="0.2">
      <c r="A21" s="49">
        <v>20</v>
      </c>
      <c r="B21" s="50" t="s">
        <v>115</v>
      </c>
      <c r="C21" s="50" t="s">
        <v>116</v>
      </c>
      <c r="D21" s="50" t="s">
        <v>117</v>
      </c>
      <c r="E21" s="50" t="str">
        <f t="shared" si="0"/>
        <v>Толерантная Таисия</v>
      </c>
      <c r="F21" s="50" t="str">
        <f t="shared" si="1"/>
        <v>ТТТ</v>
      </c>
    </row>
    <row r="22" spans="1:6" x14ac:dyDescent="0.2">
      <c r="A22" s="49">
        <v>21</v>
      </c>
      <c r="B22" s="50" t="s">
        <v>121</v>
      </c>
      <c r="C22" s="50" t="s">
        <v>122</v>
      </c>
      <c r="D22" s="50" t="s">
        <v>123</v>
      </c>
      <c r="E22" s="50" t="str">
        <f t="shared" si="0"/>
        <v>Удальцов Устин</v>
      </c>
      <c r="F22" s="50" t="str">
        <f t="shared" si="1"/>
        <v>УУУ</v>
      </c>
    </row>
    <row r="23" spans="1:6" x14ac:dyDescent="0.2">
      <c r="A23" s="49">
        <v>22</v>
      </c>
      <c r="B23" s="50" t="s">
        <v>124</v>
      </c>
      <c r="C23" s="50" t="s">
        <v>125</v>
      </c>
      <c r="D23" s="50" t="s">
        <v>126</v>
      </c>
      <c r="E23" s="50" t="str">
        <f t="shared" si="0"/>
        <v>Улыбочкина Ульяна</v>
      </c>
      <c r="F23" s="50" t="str">
        <f t="shared" si="1"/>
        <v>УУУ</v>
      </c>
    </row>
    <row r="24" spans="1:6" x14ac:dyDescent="0.2">
      <c r="A24" s="49">
        <v>23</v>
      </c>
      <c r="B24" s="50" t="s">
        <v>130</v>
      </c>
      <c r="C24" s="50" t="s">
        <v>131</v>
      </c>
      <c r="D24" s="50" t="s">
        <v>132</v>
      </c>
      <c r="E24" s="50" t="str">
        <f t="shared" si="0"/>
        <v>Хороших Харитон</v>
      </c>
      <c r="F24" s="50" t="str">
        <f t="shared" si="1"/>
        <v>ХХХ</v>
      </c>
    </row>
    <row r="26" spans="1:6" x14ac:dyDescent="0.2">
      <c r="B26" s="15"/>
      <c r="C26" s="15"/>
      <c r="D26" s="15"/>
      <c r="E26" s="15"/>
      <c r="F26" s="1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0 E A A B Q S w M E F A A C A A g A O w e U U m u U Y V G j A A A A 9 Q A A A B I A H A B D b 2 5 m a W c v U G F j a 2 F n Z S 5 4 b W w g o h g A K K A U A A A A A A A A A A A A A A A A A A A A A A A A A A A A h Y + x D o I w G I R f h X S n L X V R 8 l M G V 0 m M R u P a l A q N U A x t L e / m 4 C P 5 C m I U d X O 8 7 + 6 S u / v 1 B v n Q N t F F 9 V Z 3 J k M J p i h S R n a l N l W G v D v G c 5 R z W A t 5 E p W K x r C x 6 W B 1 h m r n z i k h I Q Q c Z r j r K 8 I o T c i h W G 1 l r V o R a 2 O d M F K h T 6 v 8 3 0 I c 9 q 8 x n O F F g h l l m A K Z G B T a f H 0 2 z n 2 6 P x C W v n G + V 7 z 3 8 W Y H Z J J A 3 h f 4 A 1 B L A w Q U A A I A C A A 7 B 5 R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w e U U q / z x N N I A Q A A K g I A A B M A H A B G b 3 J t d W x h c y 9 T Z W N 0 a W 9 u M S 5 t I K I Y A C i g F A A A A A A A A A A A A A A A A A A A A A A A A A A A A I 2 Q v 0 o D Q R D G + 4 N 7 h + X S J H A E A m I T U g U L G x s D F i H F J d l g y N 2 e 3 G 0 g c g Q 0 h R Y W F l q k s h B L i 1 N y m r + X V / j 2 F X w S Z 3 N N T F K 4 s C w z 8 8 3 v m 9 m Q t 2 T X F + w 8 e 0 t l 0 z C N 8 N I J e J v h F T E + s M B U 3 S E u s Q p z u T Q N R g d j d a t G S N U 9 V p h i T r W T Q Y u 7 x W o / C L i Q F 3 7 Q a / p + L 1 + I 6 m e O x y v W D s x q D O t V X 0 j S N u y M m b M w x j e W S I i p 7 0 o 9 Y M b I Z o q 1 R Q 4 1 p + n y Y i 1 w R N j x A 6 / q u 3 1 P 1 K 6 v e J j f n c e O I g t v 5 L i k S H s + W j a T J G W S D + T Q Z p E 2 W x 5 K v 6 g R U Z I N 7 x P p v m C N F I v 9 9 D N i 6 o i Z u q H 6 F y a b F b a M 2 4 7 k s u v x T P 1 E s 2 r h Z B + U E k Z 3 H / B I M a d t Y k x s 9 j N 6 p / q p k M d H R f 0 H m W C u Z y P X r Q V y e b d T 0 E A K E 8 z + N g 0 L p t E V / / n / 8 i 9 Q S w E C L Q A U A A I A C A A 7 B 5 R S a 5 R h U a M A A A D 1 A A A A E g A A A A A A A A A A A A A A A A A A A A A A Q 2 9 u Z m l n L 1 B h Y 2 t h Z 2 U u e G 1 s U E s B A i 0 A F A A C A A g A O w e U U g / K 6 a u k A A A A 6 Q A A A B M A A A A A A A A A A A A A A A A A 7 w A A A F t D b 2 5 0 Z W 5 0 X 1 R 5 c G V z X S 5 4 b W x Q S w E C L Q A U A A I A C A A 7 B 5 R S r / P E 0 0 g B A A A q A g A A E w A A A A A A A A A A A A A A A A D g A Q A A R m 9 y b X V s Y X M v U 2 V j d G l v b j E u b V B L B Q Y A A A A A A w A D A M I A A A B 1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0 D g A A A A A A A J I O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V G F y Z 2 V 0 I i B W Y W x 1 Z T 0 i c 9 C i 0 L D Q s d C 7 0 L j R h t C w M V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E 5 V D E 5 O j U 3 O j U 1 L j U 1 M z k w N z Z a I i A v P j x F b n R y e S B U e X B l P S J G a W x s Q 2 9 s d W 1 u V H l w Z X M i I F Z h b H V l P S J z Q m d Z R 0 J n Y 0 d C Z 0 1 E I i A v P j x F b n R y e S B U e X B l P S J G a W x s Q 2 9 s d W 1 u T m F t Z X M i I F Z h b H V l P S J z W y Z x d W 9 0 O 9 C k 0 L D Q v N C 4 0 L v Q u N G P J n F 1 b 3 Q 7 L C Z x d W 9 0 O 9 C Y 0 L z R j y Z x d W 9 0 O y w m c X V v d D v Q n t G C 0 Y f Q t d G B 0 Y L Q s t C + J n F 1 b 3 Q 7 L C Z x d W 9 0 O 9 C / 0 L 7 Q u y Z x d W 9 0 O y w m c X V v d D v Q l N C w 0 Y L Q s C D R g N C + 0 L b Q t N C 1 0 L 3 Q u N G P J n F 1 b 3 Q 7 L C Z x d W 9 0 O 9 C T 0 L 7 R g N C + 0 L Q m c X V v d D s s J n F 1 b 3 Q 7 0 L 7 R g t C 0 0 L X Q u y Z x d W 9 0 O y w m c X V v d D v Q v t C 6 0 L v Q s N C 0 L C D i g q w m c X V v d D s s J n F 1 b 3 Q 7 0 L r Q v t C 7 0 L j R h 9 C 1 0 Y H R g t C y 0 L 5 c b t C 0 0 L X R g t C 1 0 L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E v Q X V 0 b 1 J l b W 9 2 Z W R D b 2 x 1 b W 5 z M S 5 7 0 K T Q s N C 8 0 L j Q u 9 C 4 0 Y 8 s M H 0 m c X V v d D s s J n F 1 b 3 Q 7 U 2 V j d G l v b j E v 0 K L Q s N C x 0 L v Q u N G G 0 L A x L 0 F 1 d G 9 S Z W 1 v d m V k Q 2 9 s d W 1 u c z E u e 9 C Y 0 L z R j y w x f S Z x d W 9 0 O y w m c X V v d D t T Z W N 0 a W 9 u M S / Q o t C w 0 L H Q u 9 C 4 0 Y b Q s D E v Q X V 0 b 1 J l b W 9 2 Z W R D b 2 x 1 b W 5 z M S 5 7 0 J 7 R g t G H 0 L X R g d G C 0 L L Q v i w y f S Z x d W 9 0 O y w m c X V v d D t T Z W N 0 a W 9 u M S / Q o t C w 0 L H Q u 9 C 4 0 Y b Q s D E v Q X V 0 b 1 J l b W 9 2 Z W R D b 2 x 1 b W 5 z M S 5 7 0 L / Q v t C 7 L D N 9 J n F 1 b 3 Q 7 L C Z x d W 9 0 O 1 N l Y 3 R p b 2 4 x L 9 C i 0 L D Q s d C 7 0 L j R h t C w M S 9 B d X R v U m V t b 3 Z l Z E N v b H V t b n M x L n v Q l N C w 0 Y L Q s C D R g N C + 0 L b Q t N C 1 0 L 3 Q u N G P L D R 9 J n F 1 b 3 Q 7 L C Z x d W 9 0 O 1 N l Y 3 R p b 2 4 x L 9 C i 0 L D Q s d C 7 0 L j R h t C w M S 9 B d X R v U m V t b 3 Z l Z E N v b H V t b n M x L n v Q k 9 C + 0 Y D Q v t C 0 L D V 9 J n F 1 b 3 Q 7 L C Z x d W 9 0 O 1 N l Y 3 R p b 2 4 x L 9 C i 0 L D Q s d C 7 0 L j R h t C w M S 9 B d X R v U m V t b 3 Z l Z E N v b H V t b n M x L n v Q v t G C 0 L T Q t d C 7 L D Z 9 J n F 1 b 3 Q 7 L C Z x d W 9 0 O 1 N l Y 3 R p b 2 4 x L 9 C i 0 L D Q s d C 7 0 L j R h t C w M S 9 B d X R v U m V t b 3 Z l Z E N v b H V t b n M x L n v Q v t C 6 0 L v Q s N C 0 L C D i g q w s N 3 0 m c X V v d D s s J n F 1 b 3 Q 7 U 2 V j d G l v b j E v 0 K L Q s N C x 0 L v Q u N G G 0 L A x L 0 F 1 d G 9 S Z W 1 v d m V k Q 2 9 s d W 1 u c z E u e 9 C 6 0 L 7 Q u 9 C 4 0 Y f Q t d G B 0 Y L Q s t C + X G 7 Q t N C 1 0 Y L Q t d C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9 C i 0 L D Q s d C 7 0 L j R h t C w M S 9 B d X R v U m V t b 3 Z l Z E N v b H V t b n M x L n v Q p N C w 0 L z Q u N C 7 0 L j R j y w w f S Z x d W 9 0 O y w m c X V v d D t T Z W N 0 a W 9 u M S / Q o t C w 0 L H Q u 9 C 4 0 Y b Q s D E v Q X V 0 b 1 J l b W 9 2 Z W R D b 2 x 1 b W 5 z M S 5 7 0 J j Q v N G P L D F 9 J n F 1 b 3 Q 7 L C Z x d W 9 0 O 1 N l Y 3 R p b 2 4 x L 9 C i 0 L D Q s d C 7 0 L j R h t C w M S 9 B d X R v U m V t b 3 Z l Z E N v b H V t b n M x L n v Q n t G C 0 Y f Q t d G B 0 Y L Q s t C + L D J 9 J n F 1 b 3 Q 7 L C Z x d W 9 0 O 1 N l Y 3 R p b 2 4 x L 9 C i 0 L D Q s d C 7 0 L j R h t C w M S 9 B d X R v U m V t b 3 Z l Z E N v b H V t b n M x L n v Q v 9 C + 0 L s s M 3 0 m c X V v d D s s J n F 1 b 3 Q 7 U 2 V j d G l v b j E v 0 K L Q s N C x 0 L v Q u N G G 0 L A x L 0 F 1 d G 9 S Z W 1 v d m V k Q 2 9 s d W 1 u c z E u e 9 C U 0 L D R g t C w I N G A 0 L 7 Q t t C 0 0 L X Q v d C 4 0 Y 8 s N H 0 m c X V v d D s s J n F 1 b 3 Q 7 U 2 V j d G l v b j E v 0 K L Q s N C x 0 L v Q u N G G 0 L A x L 0 F 1 d G 9 S Z W 1 v d m V k Q 2 9 s d W 1 u c z E u e 9 C T 0 L 7 R g N C + 0 L Q s N X 0 m c X V v d D s s J n F 1 b 3 Q 7 U 2 V j d G l v b j E v 0 K L Q s N C x 0 L v Q u N G G 0 L A x L 0 F 1 d G 9 S Z W 1 v d m V k Q 2 9 s d W 1 u c z E u e 9 C + 0 Y L Q t N C 1 0 L s s N n 0 m c X V v d D s s J n F 1 b 3 Q 7 U 2 V j d G l v b j E v 0 K L Q s N C x 0 L v Q u N G G 0 L A x L 0 F 1 d G 9 S Z W 1 v d m V k Q 2 9 s d W 1 u c z E u e 9 C + 0 L r Q u 9 C w 0 L Q s I O K C r C w 3 f S Z x d W 9 0 O y w m c X V v d D t T Z W N 0 a W 9 u M S / Q o t C w 0 L H Q u 9 C 4 0 Y b Q s D E v Q X V 0 b 1 J l b W 9 2 Z W R D b 2 x 1 b W 5 z M S 5 7 0 L r Q v t C 7 0 L j R h 9 C 1 0 Y H R g t C y 0 L 5 c b t C 0 0 L X R g t C 1 0 L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7 0 6 D d R m F 3 E + E c t U x S F q Q e Q A A A A A C A A A A A A A Q Z g A A A A E A A C A A A A C k r k o 2 x 4 m 6 X Y W x o p 8 9 q x q 7 x 8 V O 5 X u y Q 2 h X 6 G S S g M 9 C E w A A A A A O g A A A A A I A A C A A A A B V q U G L 0 g a / B n X v j f d i H H D q T s 9 D G 5 K s T e 0 S G F E + Z W f S E 1 A A A A A L P q N f s h b u F v W I T Q F 0 v K n A R s 9 N y c b 2 5 j E z u a w r F A p G 0 4 Q l B K P 2 4 J t T Q P J 3 E 8 s J f Q b g G i 9 q R 0 u w d w R g u c p r A J j g a S Y 7 4 h l w z F t r t h G d W J X 8 A 0 A A A A D B g A f s / j E Q B 8 Y h G m c Q p O l i z G l g O w + H 8 q j y U r q J V z e z P V n H / l Q J X 2 Z a / Y B 3 6 r O D q A C R D P K 8 n y h N 9 Q D Z Q W 2 9 J p C 2 < / D a t a M a s h u p > 
</file>

<file path=customXml/itemProps1.xml><?xml version="1.0" encoding="utf-8"?>
<ds:datastoreItem xmlns:ds="http://schemas.openxmlformats.org/officeDocument/2006/customXml" ds:itemID="{82BDEF7A-66BE-47CE-8CF3-9FCEB8106C8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 кв</vt:lpstr>
      <vt:lpstr>2 кв</vt:lpstr>
      <vt:lpstr>3 кв</vt:lpstr>
      <vt:lpstr>4 кв</vt:lpstr>
      <vt:lpstr>Отчет Оргтехника</vt:lpstr>
      <vt:lpstr>Таблица1</vt:lpstr>
    </vt:vector>
  </TitlesOfParts>
  <Company>Specialist.ru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Kuleshova</dc:creator>
  <cp:lastModifiedBy>User1</cp:lastModifiedBy>
  <dcterms:created xsi:type="dcterms:W3CDTF">2015-05-28T19:10:14Z</dcterms:created>
  <dcterms:modified xsi:type="dcterms:W3CDTF">2021-04-19T20:51:44Z</dcterms:modified>
</cp:coreProperties>
</file>