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468" activeTab="0"/>
  </bookViews>
  <sheets>
    <sheet name="План" sheetId="1" r:id="rId1"/>
    <sheet name="ВКонтакте" sheetId="2" r:id="rId2"/>
    <sheet name="Facebook" sheetId="3" r:id="rId3"/>
    <sheet name="Приложение" sheetId="4" r:id="rId4"/>
  </sheets>
  <definedNames/>
  <calcPr fullCalcOnLoad="1"/>
</workbook>
</file>

<file path=xl/sharedStrings.xml><?xml version="1.0" encoding="utf-8"?>
<sst xmlns="http://schemas.openxmlformats.org/spreadsheetml/2006/main" count="388" uniqueCount="90">
  <si>
    <t>Медиаплан для i-travel</t>
  </si>
  <si>
    <t>По переходам</t>
  </si>
  <si>
    <t>Система контекстной рекламы</t>
  </si>
  <si>
    <t>Примерный бюджет, руб.</t>
  </si>
  <si>
    <t>Примерное количество переходов в месяц</t>
  </si>
  <si>
    <t>Средняя цена клика, руб.</t>
  </si>
  <si>
    <t>Итого к оплате, руб.</t>
  </si>
  <si>
    <t>vkontakte.ru (Москва, МО, СПБ)</t>
  </si>
  <si>
    <t>vkontakte.ru (миллионники)</t>
  </si>
  <si>
    <t>Facebook (Москва, МО, СПБ)</t>
  </si>
  <si>
    <t>Facebook (миллионники)</t>
  </si>
  <si>
    <t>Итого по всем системам:</t>
  </si>
  <si>
    <t>По показам</t>
  </si>
  <si>
    <t>Комментарий: В данном медиаплане приведен прогноз рекламной кампании в социальных сетях «Вконтакте» и «Facebook» по переходам и по показам. Как видно из прогноза, по показам кампания более эффективна (большее количество переходов при меньшей цене клика).</t>
  </si>
  <si>
    <t>План рекламной кампании в социальной сети Вконтакте</t>
  </si>
  <si>
    <t xml:space="preserve">Таргет группа </t>
  </si>
  <si>
    <t>Тип объявления</t>
  </si>
  <si>
    <t>Пол</t>
  </si>
  <si>
    <t>Возраст</t>
  </si>
  <si>
    <t>Города</t>
  </si>
  <si>
    <t>Категории Групп</t>
  </si>
  <si>
    <t>Интересы</t>
  </si>
  <si>
    <t>Группы и страницы</t>
  </si>
  <si>
    <t>Целевая аудитория, чел.</t>
  </si>
  <si>
    <t>Прогнозируемое 
кол-во показов</t>
  </si>
  <si>
    <t>Рекомендованная цена клика, руб.</t>
  </si>
  <si>
    <t>Прогнозный CTR %</t>
  </si>
  <si>
    <t>Переходы</t>
  </si>
  <si>
    <t>Стоимость, руб.</t>
  </si>
  <si>
    <t>Женщины</t>
  </si>
  <si>
    <t>ссылка за переходы**</t>
  </si>
  <si>
    <t>ж</t>
  </si>
  <si>
    <t>От 18</t>
  </si>
  <si>
    <t>Москва, МО, Санкт-Петербург</t>
  </si>
  <si>
    <t>-</t>
  </si>
  <si>
    <t>Места отдыха
Туризм и путешествия</t>
  </si>
  <si>
    <t xml:space="preserve"> Туризм, Отдых, Турист, Отдых с друзьями, Отдыхать с друзьями, Отдыхать на природе, Поездки, Египет, Активный отдых, Активный образ жизни, Страны, Море, Пляж, Лето, Солнце</t>
  </si>
  <si>
    <t>Мужчины</t>
  </si>
  <si>
    <t>м</t>
  </si>
  <si>
    <t>Мужчины и женщины по группам</t>
  </si>
  <si>
    <t>ж/м</t>
  </si>
  <si>
    <t>Тонкости туризма, ТУРИЗМ, В Туризме, Туризм, ..::: Путешествия и туризм :::.., Туризм Малайзия, Турагентство "ER-TOUR" ПОСЕТИ ПЛАНЕТУ!..туризм..путешествия.., Авиабилеты и туризм., ТУРИЗМ, ПОХОДЫ (МОСКВА), Сверхлегкий туризм! lightpacker.ru, ♡TRADE TRAVEL Туризм как искусство, ☼ МАГАЗИН ПУТЕШЕСТВИЙ ☼ Отдых ☼ Туризм ☼ Выходные☼, "Тур за Кладом" - Исторический Туризм, клуб туризма "Направление", Новости Туризма: где, что, почем, ~=~=~=~=~ Группа Активного Туризма =~=~=~=~=~, Окунитесь в мир туризма с Гипермаркетом Путешествий, ▓▓ НЕБАНАЛЬНЫЕ ПУТЕШЕСТВИЯ ૐ РЕЛИГИОЗНЫЙ ТУРИЗМ ▓▓, Отдых - основа туризма!, ОТДЫХ И ПУТЕШЕСТВИЯ. САМОЕ ИНТЕРЕСНОЕ О ТУРИЗМЕ ВО ВСЕМ МИРЕ, Радужный туризм: путешествия для своих., Туризм ♥Tourism♥ Путешествия. Отпуск. Полар Тур * POLAR TOUR * polartour, Путешествия! Рассказы и отзывы в Корпорации Путешественников. (туризм, города, страны), СЕЗОН ПУТЕШЕСТВИЙ (отдых, туры, путешествия, туризм), ОТДЫХ. ТУРИЗМ. ПУТЕШЕСТВИЯ. Туристические скидки от 7% для всех любителей путешествий!  Туризм, ★★★ TourCom ★★★ ГОРЯЩИЕ ТУРЫ, ТУРИЗМ, ПУТЕШЕСТВИЯ, Ekassa24 - Ж/Д (жд билеты) и Авиабилеты. Новости туризма., Туризм и отдых, 4irik tour - туризм и путешествия, «Нетур» - Необычный Туризм, Планета туризма и отдыха, ТУРИЗМ ЗАГРАНИЦЕЙ FOREVER!, ТУРИЗМ. ОТДЫХ. ПУТЕШЕСТВИЯ. Крым, Ялта, Алушта, Коктебель, Судак, Гурзуф, Симеиз, Казантип и др., ·•° ·•° ·•° HOLIDAY TRAVEL - ТУРИЗМ И ОТДЫХ·•° ·•° ·•°, Индивидуальный туризм - Ассоциация Свободных Гидов - Авторские путешествия, Красивый мир: Туризм, Отдых, Путешествия, Туры, Операторы, Отели - обсуждаем всё!, ~☼~ ПАСПАРТУ - туризм, отдых, путешествия ~☼~, Промышленный туризм. Экскурсии по узкоколейным железным дорогам., КЛУБ ПУТЕШЕСТВЕННИКОВ "МИРЫ", путешествия, активный отдых, глубокий туризм, самопознание, йога, горы, ISIC. Подбор тура. Поиск туров. Путешествия по миру. Туризм. Туры в Турцию, Кубу, США, Тайланд, Египет., Туризм, отдых, путешествия, развлечения, горящие туры и путевки "Спика Тур", Агентство Путешествий "Доминикана". Туризм. Отдых. Горящие туры., «Планета Путешествий» - Туризм, отдых, походы, экспедиции, Тренинги., Туризм, автобусные туры по Европе, отдых на море, путешествия, Круизы, горящие путевки, горящие туры, Европа, туры по России, Италия, Свадьба за границей, Символические церемонии, Сигирия Тревел, TUI Университет УЧАСТНИКАМ ГРУППЫ СКИДКА!, отдых, Активный отдых, АКТИВный отДЫХ, Турфирма "На Отдых", Exotico Travel Club (Отдых за границей) Велл Тревел. Отдых. Путешествия. Горящие туры!, RUSSIADISCOVERY: Активный отдых, туры, путешествия и приключения в России, Туроператор Ясна-Тур, Онлайн - туры, ★★★★★ Горящие туры от SolnceTUR ★★★★★, ★★★★★ Супер туры за копейки! :) ★★★★★, Туры без границ. Тур-бюро "Летиста", Турагентство АИФ-ТУР, Попутчики - суперцена на совместные туры. Собираем группы!!!, Тур===&gt;MadRiver&lt;===Агентство, Трансаэро Тур, Туры в Интернете, ☆⎷⎛Поиск пары в тур☆⎷⎛, ★★★★★VKOSMOSGO★★★★★ Турфирма ★ Лучшие цены ★ Горящие туры ★ г. Москва, ГОРЯЩИЕ ТУРЫ, Авиабилеты, туры, путевки,Авиабилеты бюджетные авиалинии, льготы, молодежный тариф, авиа , электронные авиабилеты, Магазин Горящих Путевок/Горящие туры/ &amp; Turistionline.ru, Горящие туры, Дешевые авиабилеты и ж/д билеты от 1001 тура!!!, Trip Roulette - выгодные туры по низким ценам, Весь Мир: Дисконт Туров и Путешествий, ГОРЯЩИЕ ТУРЫ!!!!, ГОРЯЧИЕ ТУРЫ ИЗ МОСКВЫ!, Orange Travel. Горячие туры - каждый день., CЕТЬ ТУРИСТИЧЕСКИХ КОМПАНИЙ "ИДЕАЛ-ТУР" 730-59-03  Lotgo.ru - дискаунтер туров, Горящие путевки и горящие туры ! ЛЕГКО, БЫСТРО И ПРОСТО ЗА 15 МИНУТ. - Тел. (495) 646-02-44, - KuponTravel - туры со скидками до 70%, Тур за копейки, Ambotis Tours Service_Греция_туры в Грецию_отдых в Греции, КРЕАТИВ-ТУР, ★★★ TourCom ★★★ ГОРЯЩИЕ ТУРЫ, ТУРИЗМ, ПУТЕШЕСТВИЯ, Горящие туры. Все страны. Скидки., BASTION GOLDEN TOURS - лучшие туры за границу!, ۩۞۩ Очень горячие туры...(Tez Tour, Coral Travel, Pegas Touristiks, Intourist) ۩۞۩ Попутчики, Colortour: Горящие туры в Турцию, Испанию, Египет, Мальдивы. Турагентство в Москве., Горящие туры по ВСЕМУ миру!, Турстическое агенство "АНИ ТУР", Горящие туры , Горящие путевки от компаний Coral Travel, Pegas Touristi , TEZ TOUR , Turtess Travel лучшие туроператоры и турфирмы, поиск всех горящих туров на одном сайте.</t>
  </si>
  <si>
    <t>Нижний Новгород
Волгоград
Ростов-на-Дону
Уфа
Самара
Екатеринбург
Челябинск
Омск
Новосибирск Казань</t>
  </si>
  <si>
    <t>Итого:</t>
  </si>
  <si>
    <t>Стоимость за 1000 показов</t>
  </si>
  <si>
    <t>ссылка за показы****</t>
  </si>
  <si>
    <t>4,1</t>
  </si>
  <si>
    <t>37000</t>
  </si>
  <si>
    <t>3,9</t>
  </si>
  <si>
    <t>0,00089</t>
  </si>
  <si>
    <t>27000</t>
  </si>
  <si>
    <t>3,8</t>
  </si>
  <si>
    <t>0,00092</t>
  </si>
  <si>
    <t>24000</t>
  </si>
  <si>
    <t>21000</t>
  </si>
  <si>
    <t>19000</t>
  </si>
  <si>
    <t>18000</t>
  </si>
  <si>
    <t>0,00099</t>
  </si>
  <si>
    <t>17000</t>
  </si>
  <si>
    <t>4</t>
  </si>
  <si>
    <t>36000</t>
  </si>
  <si>
    <t>26000</t>
  </si>
  <si>
    <t>3,7</t>
  </si>
  <si>
    <t>25000</t>
  </si>
  <si>
    <t>20000</t>
  </si>
  <si>
    <t>16000</t>
  </si>
  <si>
    <t>План рекламной кампании в социальной сети Facebook</t>
  </si>
  <si>
    <t>по переходам</t>
  </si>
  <si>
    <t>Страна</t>
  </si>
  <si>
    <t>Город</t>
  </si>
  <si>
    <t>Прогнозный CTR, %</t>
  </si>
  <si>
    <t>Россия</t>
  </si>
  <si>
    <t>Moscow, SanktPeterburg</t>
  </si>
  <si>
    <t>21</t>
  </si>
  <si>
    <t>0,09</t>
  </si>
  <si>
    <t>20</t>
  </si>
  <si>
    <t>0,08</t>
  </si>
  <si>
    <t>Нижний Новгород
Волгоград
Казань
Ростов на Дону
Самара
Уфа
Екатеринбург
Челябинск
Омск
Новосибирск</t>
  </si>
  <si>
    <t>19</t>
  </si>
  <si>
    <t>по показам</t>
  </si>
  <si>
    <t>Кол-во показов</t>
  </si>
  <si>
    <t>Стоимость за 1000 показов, руб.</t>
  </si>
  <si>
    <t>Стоимость 1 перехода, руб.</t>
  </si>
  <si>
    <t>Мужчины, Женщины</t>
  </si>
  <si>
    <t>м/ж</t>
  </si>
  <si>
    <t>10</t>
  </si>
  <si>
    <t>195000</t>
  </si>
  <si>
    <t>12</t>
  </si>
  <si>
    <t>237000</t>
  </si>
  <si>
    <t>Размещение рекламы</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</si>
</sst>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   &quot;"/>
    <numFmt numFmtId="165" formatCode="0.0"/>
    <numFmt numFmtId="166" formatCode="0.0000%"/>
    <numFmt numFmtId="167" formatCode="#,##0.00&quot;р.&quot;"/>
    <numFmt numFmtId="168" formatCode="#,##0.00000"/>
    <numFmt numFmtId="169" formatCode="0.0000"/>
  </numFmts>
  <fonts count="36">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20"/>
      <color indexed="55"/>
      <name val="Tahoma"/>
      <family val="2"/>
    </font>
    <font>
      <b/>
      <sz val="10"/>
      <name val="Arial"/>
      <family val="2"/>
    </font>
    <font>
      <b/>
      <i/>
      <sz val="10"/>
      <name val="Arial"/>
      <family val="2"/>
    </font>
    <font>
      <sz val="12"/>
      <name val="Arial"/>
      <family val="2"/>
    </font>
    <font>
      <b/>
      <sz val="9"/>
      <color indexed="59"/>
      <name val="Tahoma"/>
      <family val="2"/>
    </font>
    <font>
      <sz val="16"/>
      <name val="Arial"/>
      <family val="2"/>
    </font>
    <font>
      <b/>
      <sz val="16"/>
      <name val="Arial"/>
      <family val="2"/>
    </font>
    <font>
      <sz val="10"/>
      <color indexed="59"/>
      <name val="Tahoma"/>
      <family val="2"/>
    </font>
    <font>
      <b/>
      <sz val="10"/>
      <color indexed="59"/>
      <name val="Tahoma"/>
      <family val="2"/>
    </font>
    <font>
      <b/>
      <sz val="10"/>
      <color indexed="8"/>
      <name val="Arial"/>
      <family val="2"/>
    </font>
    <font>
      <b/>
      <sz val="11"/>
      <color indexed="59"/>
      <name val="Arial"/>
      <family val="2"/>
    </font>
    <font>
      <sz val="8"/>
      <color indexed="59"/>
      <name val="Arial"/>
      <family val="2"/>
    </font>
    <font>
      <sz val="8"/>
      <name val="Arial"/>
      <family val="2"/>
    </font>
    <font>
      <b/>
      <sz val="18"/>
      <color indexed="55"/>
      <name val="Tahoma"/>
      <family val="2"/>
    </font>
    <font>
      <b/>
      <sz val="12"/>
      <name val="Arial"/>
      <family val="2"/>
    </font>
    <font>
      <b/>
      <sz val="8"/>
      <color indexed="59"/>
      <name val="Arial"/>
      <family val="2"/>
    </font>
    <font>
      <sz val="8"/>
      <color indexed="59"/>
      <name val="Tahoma"/>
      <family val="2"/>
    </font>
    <font>
      <b/>
      <sz val="14"/>
      <name val="Arial"/>
      <family val="2"/>
    </font>
  </fonts>
  <fills count="1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1"/>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49"/>
      </bottom>
    </border>
    <border>
      <left>
        <color indexed="63"/>
      </left>
      <right>
        <color indexed="63"/>
      </right>
      <top>
        <color indexed="63"/>
      </top>
      <bottom style="thin">
        <color indexed="22"/>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46"/>
      </left>
      <right style="thin">
        <color indexed="46"/>
      </right>
      <top style="thin">
        <color indexed="46"/>
      </top>
      <bottom style="thin">
        <color indexed="46"/>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3" fillId="3" borderId="1" applyNumberFormat="0" applyAlignment="0" applyProtection="0"/>
    <xf numFmtId="0" fontId="4" fillId="15" borderId="2" applyNumberFormat="0" applyAlignment="0" applyProtection="0"/>
    <xf numFmtId="0" fontId="5" fillId="15" borderId="1" applyNumberFormat="0" applyAlignment="0" applyProtection="0"/>
    <xf numFmtId="44" fontId="0" fillId="0" borderId="0" applyFill="0" applyBorder="0" applyAlignment="0" applyProtection="0"/>
    <xf numFmtId="42" fontId="0" fillId="0" borderId="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0" borderId="5" applyNumberFormat="0" applyFill="0" applyAlignment="0" applyProtection="0"/>
    <xf numFmtId="0" fontId="10" fillId="6" borderId="6" applyNumberFormat="0" applyAlignment="0" applyProtection="0"/>
    <xf numFmtId="0" fontId="11" fillId="0" borderId="0" applyNumberFormat="0" applyFill="0" applyBorder="0" applyAlignment="0" applyProtection="0"/>
    <xf numFmtId="0" fontId="12" fillId="8" borderId="0" applyNumberFormat="0" applyBorder="0" applyAlignment="0" applyProtection="0"/>
    <xf numFmtId="0" fontId="13" fillId="16" borderId="0" applyNumberFormat="0" applyBorder="0" applyAlignment="0" applyProtection="0"/>
    <xf numFmtId="0" fontId="14" fillId="0" borderId="0" applyNumberFormat="0" applyFill="0" applyBorder="0" applyAlignment="0" applyProtection="0"/>
    <xf numFmtId="0" fontId="0" fillId="4" borderId="7" applyNumberFormat="0" applyAlignment="0" applyProtection="0"/>
    <xf numFmtId="9" fontId="0" fillId="0" borderId="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17" fillId="17" borderId="0" applyNumberFormat="0" applyBorder="0" applyAlignment="0" applyProtection="0"/>
  </cellStyleXfs>
  <cellXfs count="92">
    <xf numFmtId="0" fontId="0" fillId="0" borderId="0" xfId="0" applyAlignment="1">
      <alignment/>
    </xf>
    <xf numFmtId="0" fontId="0" fillId="15" borderId="0" xfId="0" applyFill="1" applyAlignment="1">
      <alignment/>
    </xf>
    <xf numFmtId="0" fontId="0" fillId="15" borderId="0" xfId="0" applyFill="1" applyBorder="1" applyAlignment="1">
      <alignment/>
    </xf>
    <xf numFmtId="0" fontId="0" fillId="15" borderId="0" xfId="0" applyFill="1" applyBorder="1" applyAlignment="1">
      <alignment horizontal="center" vertical="center"/>
    </xf>
    <xf numFmtId="0" fontId="19" fillId="15" borderId="0" xfId="0" applyFont="1" applyFill="1" applyBorder="1" applyAlignment="1">
      <alignment horizontal="left" vertical="center"/>
    </xf>
    <xf numFmtId="0" fontId="20" fillId="15" borderId="0" xfId="0" applyFont="1" applyFill="1" applyBorder="1" applyAlignment="1">
      <alignment horizontal="center" vertical="center"/>
    </xf>
    <xf numFmtId="0" fontId="21" fillId="15" borderId="0" xfId="0" applyFont="1" applyFill="1" applyAlignment="1">
      <alignment horizontal="center"/>
    </xf>
    <xf numFmtId="0" fontId="22" fillId="15" borderId="0" xfId="0" applyFont="1" applyFill="1" applyBorder="1" applyAlignment="1">
      <alignment vertical="top" wrapText="1"/>
    </xf>
    <xf numFmtId="0" fontId="22" fillId="15" borderId="1" xfId="0" applyFont="1" applyFill="1" applyBorder="1" applyAlignment="1">
      <alignment horizontal="left" vertical="center" wrapText="1" indent="1"/>
    </xf>
    <xf numFmtId="0" fontId="22" fillId="15" borderId="1" xfId="0" applyFont="1" applyFill="1" applyBorder="1" applyAlignment="1">
      <alignment horizontal="center" vertical="center" wrapText="1"/>
    </xf>
    <xf numFmtId="0" fontId="21" fillId="15" borderId="0" xfId="0" applyFont="1" applyFill="1" applyBorder="1" applyAlignment="1">
      <alignment horizontal="center"/>
    </xf>
    <xf numFmtId="0" fontId="23" fillId="15" borderId="0" xfId="0" applyFont="1" applyFill="1" applyAlignment="1">
      <alignment/>
    </xf>
    <xf numFmtId="0" fontId="24" fillId="15" borderId="0" xfId="0" applyFont="1" applyFill="1" applyBorder="1" applyAlignment="1">
      <alignment/>
    </xf>
    <xf numFmtId="0" fontId="25" fillId="15" borderId="1" xfId="0" applyFont="1" applyFill="1" applyBorder="1" applyAlignment="1">
      <alignment horizontal="left" vertical="center" indent="1"/>
    </xf>
    <xf numFmtId="4" fontId="25" fillId="15" borderId="1" xfId="0" applyNumberFormat="1" applyFont="1" applyFill="1" applyBorder="1" applyAlignment="1">
      <alignment horizontal="center" vertical="center"/>
    </xf>
    <xf numFmtId="3" fontId="25" fillId="15" borderId="1" xfId="0" applyNumberFormat="1" applyFont="1" applyFill="1" applyBorder="1" applyAlignment="1">
      <alignment horizontal="center" vertical="center"/>
    </xf>
    <xf numFmtId="0" fontId="23" fillId="15" borderId="0" xfId="0" applyFont="1" applyFill="1" applyBorder="1" applyAlignment="1">
      <alignment/>
    </xf>
    <xf numFmtId="0" fontId="26" fillId="15" borderId="1" xfId="0" applyFont="1" applyFill="1" applyBorder="1" applyAlignment="1">
      <alignment horizontal="left" vertical="center" indent="1"/>
    </xf>
    <xf numFmtId="4" fontId="26" fillId="15" borderId="1" xfId="0" applyNumberFormat="1" applyFont="1" applyFill="1" applyBorder="1" applyAlignment="1">
      <alignment horizontal="center" vertical="center"/>
    </xf>
    <xf numFmtId="3" fontId="26" fillId="15" borderId="1" xfId="0" applyNumberFormat="1" applyFont="1" applyFill="1" applyBorder="1" applyAlignment="1">
      <alignment horizontal="center" vertical="center"/>
    </xf>
    <xf numFmtId="0" fontId="27" fillId="15" borderId="0" xfId="0" applyFont="1" applyFill="1" applyBorder="1" applyAlignment="1">
      <alignment horizontal="left" vertical="center" indent="1"/>
    </xf>
    <xf numFmtId="4" fontId="26" fillId="15" borderId="0" xfId="0" applyNumberFormat="1" applyFont="1" applyFill="1" applyBorder="1" applyAlignment="1">
      <alignment horizontal="left" vertical="center" indent="1"/>
    </xf>
    <xf numFmtId="3" fontId="26" fillId="15" borderId="0" xfId="0" applyNumberFormat="1" applyFont="1" applyFill="1" applyBorder="1" applyAlignment="1">
      <alignment horizontal="left" vertical="center" indent="1"/>
    </xf>
    <xf numFmtId="3" fontId="26" fillId="15" borderId="0" xfId="0" applyNumberFormat="1" applyFont="1" applyFill="1" applyBorder="1" applyAlignment="1">
      <alignment horizontal="left" vertical="center"/>
    </xf>
    <xf numFmtId="4" fontId="26" fillId="15" borderId="0" xfId="0" applyNumberFormat="1" applyFont="1" applyFill="1" applyBorder="1" applyAlignment="1">
      <alignment horizontal="left" vertical="center"/>
    </xf>
    <xf numFmtId="0" fontId="30" fillId="15" borderId="0" xfId="0" applyFont="1" applyFill="1" applyAlignment="1">
      <alignment vertical="top" wrapText="1"/>
    </xf>
    <xf numFmtId="0" fontId="0" fillId="15" borderId="0" xfId="0" applyFill="1" applyAlignment="1">
      <alignment horizontal="center" vertical="center" wrapText="1"/>
    </xf>
    <xf numFmtId="0" fontId="18" fillId="15" borderId="0" xfId="0" applyFont="1" applyFill="1" applyBorder="1" applyAlignment="1">
      <alignment/>
    </xf>
    <xf numFmtId="0" fontId="31" fillId="15" borderId="0" xfId="0" applyFont="1" applyFill="1" applyBorder="1" applyAlignment="1">
      <alignment/>
    </xf>
    <xf numFmtId="0" fontId="22" fillId="18" borderId="9" xfId="0" applyFont="1" applyFill="1" applyBorder="1" applyAlignment="1">
      <alignment horizontal="left" vertical="center" wrapText="1" indent="1"/>
    </xf>
    <xf numFmtId="49" fontId="29" fillId="15" borderId="9" xfId="0" applyNumberFormat="1" applyFont="1" applyFill="1" applyBorder="1" applyAlignment="1">
      <alignment horizontal="left" vertical="center" wrapText="1"/>
    </xf>
    <xf numFmtId="49" fontId="29" fillId="15" borderId="9" xfId="0" applyNumberFormat="1" applyFont="1" applyFill="1" applyBorder="1" applyAlignment="1">
      <alignment horizontal="center" vertical="center"/>
    </xf>
    <xf numFmtId="0" fontId="29" fillId="15" borderId="9" xfId="0" applyNumberFormat="1" applyFont="1" applyFill="1" applyBorder="1" applyAlignment="1">
      <alignment horizontal="center" vertical="center" wrapText="1"/>
    </xf>
    <xf numFmtId="49" fontId="29" fillId="15" borderId="9" xfId="0" applyNumberFormat="1" applyFont="1" applyFill="1" applyBorder="1" applyAlignment="1">
      <alignment horizontal="center" vertical="center" wrapText="1"/>
    </xf>
    <xf numFmtId="164" fontId="29" fillId="15" borderId="9" xfId="0" applyNumberFormat="1" applyFont="1" applyFill="1" applyBorder="1" applyAlignment="1">
      <alignment horizontal="center" vertical="center"/>
    </xf>
    <xf numFmtId="165" fontId="29" fillId="15" borderId="9" xfId="0" applyNumberFormat="1" applyFont="1" applyFill="1" applyBorder="1" applyAlignment="1">
      <alignment horizontal="center" vertical="center"/>
    </xf>
    <xf numFmtId="166" fontId="29" fillId="15" borderId="9" xfId="0" applyNumberFormat="1" applyFont="1" applyFill="1" applyBorder="1" applyAlignment="1">
      <alignment horizontal="center" vertical="center"/>
    </xf>
    <xf numFmtId="167" fontId="29" fillId="15" borderId="9" xfId="0" applyNumberFormat="1" applyFont="1" applyFill="1" applyBorder="1" applyAlignment="1">
      <alignment horizontal="center" vertical="center"/>
    </xf>
    <xf numFmtId="0" fontId="0" fillId="0" borderId="0" xfId="0" applyFill="1" applyAlignment="1">
      <alignment/>
    </xf>
    <xf numFmtId="49" fontId="29" fillId="0" borderId="9" xfId="0" applyNumberFormat="1" applyFont="1" applyFill="1" applyBorder="1" applyAlignment="1">
      <alignment horizontal="left" vertical="center" wrapText="1"/>
    </xf>
    <xf numFmtId="49" fontId="29" fillId="0" borderId="9" xfId="0" applyNumberFormat="1" applyFont="1" applyFill="1" applyBorder="1" applyAlignment="1">
      <alignment horizontal="center" vertical="center"/>
    </xf>
    <xf numFmtId="0" fontId="29" fillId="0" borderId="9" xfId="0" applyNumberFormat="1" applyFont="1" applyFill="1" applyBorder="1" applyAlignment="1">
      <alignment horizontal="center" vertical="center" wrapText="1"/>
    </xf>
    <xf numFmtId="3" fontId="29" fillId="0" borderId="9" xfId="0" applyNumberFormat="1" applyFont="1" applyFill="1" applyBorder="1" applyAlignment="1">
      <alignment horizontal="center" vertical="center"/>
    </xf>
    <xf numFmtId="164" fontId="29" fillId="0" borderId="9" xfId="0" applyNumberFormat="1" applyFont="1" applyFill="1" applyBorder="1" applyAlignment="1">
      <alignment horizontal="center" vertical="center"/>
    </xf>
    <xf numFmtId="0" fontId="29" fillId="15" borderId="9" xfId="0" applyFont="1" applyFill="1" applyBorder="1" applyAlignment="1">
      <alignment horizontal="center" vertical="center"/>
    </xf>
    <xf numFmtId="3" fontId="29" fillId="15" borderId="9" xfId="0" applyNumberFormat="1" applyFont="1" applyFill="1" applyBorder="1" applyAlignment="1">
      <alignment horizontal="center" vertical="center"/>
    </xf>
    <xf numFmtId="0" fontId="0" fillId="0" borderId="0" xfId="0" applyFont="1" applyFill="1" applyAlignment="1">
      <alignment/>
    </xf>
    <xf numFmtId="49" fontId="30" fillId="0" borderId="9" xfId="0" applyNumberFormat="1" applyFont="1" applyFill="1" applyBorder="1" applyAlignment="1">
      <alignment horizontal="left" vertical="center" wrapText="1"/>
    </xf>
    <xf numFmtId="49" fontId="30" fillId="0" borderId="9" xfId="0" applyNumberFormat="1" applyFont="1" applyFill="1" applyBorder="1" applyAlignment="1">
      <alignment horizontal="center" vertical="center"/>
    </xf>
    <xf numFmtId="0" fontId="30" fillId="0" borderId="9" xfId="0" applyNumberFormat="1" applyFont="1" applyFill="1" applyBorder="1" applyAlignment="1">
      <alignment horizontal="center" vertical="center" wrapText="1"/>
    </xf>
    <xf numFmtId="49" fontId="30" fillId="0" borderId="9" xfId="0" applyNumberFormat="1" applyFont="1" applyFill="1" applyBorder="1" applyAlignment="1">
      <alignment horizontal="center" vertical="center" wrapText="1"/>
    </xf>
    <xf numFmtId="164" fontId="30" fillId="0" borderId="9" xfId="0" applyNumberFormat="1" applyFont="1" applyFill="1" applyBorder="1" applyAlignment="1">
      <alignment horizontal="center" vertical="center"/>
    </xf>
    <xf numFmtId="165" fontId="30" fillId="0" borderId="9" xfId="0" applyNumberFormat="1" applyFont="1" applyFill="1" applyBorder="1" applyAlignment="1">
      <alignment horizontal="center" vertical="center"/>
    </xf>
    <xf numFmtId="166" fontId="30" fillId="0" borderId="9" xfId="0" applyNumberFormat="1" applyFont="1" applyFill="1" applyBorder="1" applyAlignment="1">
      <alignment horizontal="center" vertical="center"/>
    </xf>
    <xf numFmtId="167" fontId="30" fillId="0" borderId="9" xfId="0" applyNumberFormat="1" applyFont="1" applyFill="1" applyBorder="1" applyAlignment="1">
      <alignment horizontal="center" vertical="center"/>
    </xf>
    <xf numFmtId="4" fontId="29" fillId="15" borderId="9" xfId="0" applyNumberFormat="1" applyFont="1" applyFill="1" applyBorder="1" applyAlignment="1">
      <alignment horizontal="center" vertical="center"/>
    </xf>
    <xf numFmtId="168" fontId="29" fillId="15" borderId="9" xfId="0" applyNumberFormat="1" applyFont="1" applyFill="1" applyBorder="1" applyAlignment="1">
      <alignment horizontal="center" vertical="center"/>
    </xf>
    <xf numFmtId="0" fontId="0" fillId="15" borderId="0" xfId="0" applyFill="1" applyAlignment="1">
      <alignment horizontal="left"/>
    </xf>
    <xf numFmtId="167" fontId="0" fillId="15" borderId="0" xfId="0" applyNumberFormat="1" applyFill="1" applyAlignment="1">
      <alignment/>
    </xf>
    <xf numFmtId="49" fontId="34" fillId="15" borderId="9" xfId="0" applyNumberFormat="1" applyFont="1" applyFill="1" applyBorder="1" applyAlignment="1">
      <alignment vertical="top" wrapText="1"/>
    </xf>
    <xf numFmtId="49" fontId="34" fillId="15" borderId="9" xfId="0" applyNumberFormat="1" applyFont="1" applyFill="1" applyBorder="1" applyAlignment="1">
      <alignment horizontal="left" vertical="top" wrapText="1" indent="1"/>
    </xf>
    <xf numFmtId="49" fontId="29" fillId="15" borderId="9" xfId="0" applyNumberFormat="1" applyFont="1" applyFill="1" applyBorder="1" applyAlignment="1">
      <alignment horizontal="center" vertical="top" wrapText="1"/>
    </xf>
    <xf numFmtId="49" fontId="34" fillId="15" borderId="9" xfId="0" applyNumberFormat="1" applyFont="1" applyFill="1" applyBorder="1" applyAlignment="1">
      <alignment horizontal="center" vertical="top" wrapText="1"/>
    </xf>
    <xf numFmtId="3" fontId="34" fillId="15" borderId="9" xfId="0" applyNumberFormat="1" applyFont="1" applyFill="1" applyBorder="1" applyAlignment="1">
      <alignment horizontal="center" vertical="top" wrapText="1"/>
    </xf>
    <xf numFmtId="49" fontId="29" fillId="15" borderId="9" xfId="0" applyNumberFormat="1" applyFont="1" applyFill="1" applyBorder="1" applyAlignment="1">
      <alignment vertical="center" wrapText="1"/>
    </xf>
    <xf numFmtId="49" fontId="29" fillId="15" borderId="9" xfId="0" applyNumberFormat="1" applyFont="1" applyFill="1" applyBorder="1" applyAlignment="1">
      <alignment horizontal="center" vertical="center"/>
    </xf>
    <xf numFmtId="49" fontId="29" fillId="0" borderId="9" xfId="0" applyNumberFormat="1" applyFont="1" applyFill="1" applyBorder="1" applyAlignment="1">
      <alignment vertical="center" wrapText="1"/>
    </xf>
    <xf numFmtId="49" fontId="29" fillId="0" borderId="9" xfId="0" applyNumberFormat="1" applyFont="1" applyFill="1" applyBorder="1" applyAlignment="1">
      <alignment horizontal="center" vertical="center"/>
    </xf>
    <xf numFmtId="0" fontId="29" fillId="0" borderId="9" xfId="0" applyNumberFormat="1" applyFont="1" applyFill="1" applyBorder="1" applyAlignment="1">
      <alignment horizontal="justify" vertical="center" wrapText="1"/>
    </xf>
    <xf numFmtId="0" fontId="30" fillId="15" borderId="0" xfId="0" applyFont="1" applyFill="1" applyAlignment="1">
      <alignment/>
    </xf>
    <xf numFmtId="0" fontId="30" fillId="15" borderId="0" xfId="0" applyFont="1" applyFill="1" applyAlignment="1">
      <alignment wrapText="1"/>
    </xf>
    <xf numFmtId="0" fontId="30" fillId="15" borderId="0" xfId="0" applyFont="1" applyFill="1" applyAlignment="1">
      <alignment vertical="center" wrapText="1"/>
    </xf>
    <xf numFmtId="49" fontId="34" fillId="15" borderId="9" xfId="0" applyNumberFormat="1" applyFont="1" applyFill="1" applyBorder="1" applyAlignment="1">
      <alignment horizontal="justify" vertical="top" wrapText="1" indent="1"/>
    </xf>
    <xf numFmtId="1" fontId="34" fillId="15" borderId="9" xfId="0" applyNumberFormat="1" applyFont="1" applyFill="1" applyBorder="1" applyAlignment="1">
      <alignment horizontal="justify" vertical="top" wrapText="1" indent="1"/>
    </xf>
    <xf numFmtId="167" fontId="34" fillId="15" borderId="9" xfId="0" applyNumberFormat="1" applyFont="1" applyFill="1" applyBorder="1" applyAlignment="1">
      <alignment horizontal="justify" vertical="top" wrapText="1" indent="1"/>
    </xf>
    <xf numFmtId="169" fontId="34" fillId="15" borderId="9" xfId="0" applyNumberFormat="1" applyFont="1" applyFill="1" applyBorder="1" applyAlignment="1">
      <alignment horizontal="justify" vertical="top" wrapText="1" indent="1"/>
    </xf>
    <xf numFmtId="0" fontId="0" fillId="15" borderId="0" xfId="0" applyFont="1" applyFill="1" applyAlignment="1">
      <alignment horizontal="left"/>
    </xf>
    <xf numFmtId="0" fontId="0" fillId="15" borderId="0" xfId="0" applyFill="1" applyAlignment="1">
      <alignment vertical="center"/>
    </xf>
    <xf numFmtId="0" fontId="30" fillId="15" borderId="0" xfId="0" applyFont="1" applyFill="1" applyBorder="1" applyAlignment="1">
      <alignment vertical="center"/>
    </xf>
    <xf numFmtId="0" fontId="30" fillId="15" borderId="0" xfId="0" applyFont="1" applyFill="1" applyAlignment="1">
      <alignment vertical="center"/>
    </xf>
    <xf numFmtId="49" fontId="34" fillId="15" borderId="9" xfId="0" applyNumberFormat="1" applyFont="1" applyFill="1" applyBorder="1" applyAlignment="1">
      <alignment horizontal="left" vertical="top" wrapText="1"/>
    </xf>
    <xf numFmtId="49" fontId="34" fillId="15" borderId="9" xfId="0" applyNumberFormat="1" applyFont="1" applyFill="1" applyBorder="1" applyAlignment="1">
      <alignment horizontal="center" vertical="top" wrapText="1"/>
    </xf>
    <xf numFmtId="1" fontId="34" fillId="15" borderId="9" xfId="0" applyNumberFormat="1" applyFont="1" applyFill="1" applyBorder="1" applyAlignment="1">
      <alignment horizontal="left" vertical="top" wrapText="1"/>
    </xf>
    <xf numFmtId="3" fontId="34" fillId="15" borderId="9" xfId="0" applyNumberFormat="1" applyFont="1" applyFill="1" applyBorder="1" applyAlignment="1">
      <alignment horizontal="left" vertical="top" wrapText="1"/>
    </xf>
    <xf numFmtId="0" fontId="30" fillId="15" borderId="0" xfId="0" applyFont="1" applyFill="1" applyBorder="1" applyAlignment="1">
      <alignment/>
    </xf>
    <xf numFmtId="0" fontId="18" fillId="15" borderId="0" xfId="0" applyFont="1" applyFill="1" applyBorder="1" applyAlignment="1">
      <alignment horizontal="left"/>
    </xf>
    <xf numFmtId="0" fontId="28" fillId="15" borderId="0" xfId="0" applyFont="1" applyFill="1" applyBorder="1" applyAlignment="1">
      <alignment horizontal="left" vertical="center" wrapText="1"/>
    </xf>
    <xf numFmtId="0" fontId="29" fillId="15" borderId="0" xfId="0" applyFont="1" applyFill="1" applyBorder="1" applyAlignment="1">
      <alignment horizontal="left" vertical="top" wrapText="1"/>
    </xf>
    <xf numFmtId="0" fontId="32" fillId="15" borderId="0" xfId="0" applyFont="1" applyFill="1" applyBorder="1" applyAlignment="1">
      <alignment/>
    </xf>
    <xf numFmtId="49" fontId="33" fillId="15" borderId="9" xfId="0" applyNumberFormat="1" applyFont="1" applyFill="1" applyBorder="1" applyAlignment="1">
      <alignment horizontal="right" vertical="center" wrapText="1"/>
    </xf>
    <xf numFmtId="0" fontId="35" fillId="0" borderId="0" xfId="0" applyFont="1" applyBorder="1" applyAlignment="1">
      <alignment horizontal="center" vertical="center"/>
    </xf>
    <xf numFmtId="0" fontId="0" fillId="0" borderId="0" xfId="0"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F5F4F0"/>
      <rgbColor rgb="00CCFFCC"/>
      <rgbColor rgb="00FFFF99"/>
      <rgbColor rgb="0099CCFF"/>
      <rgbColor rgb="00FF99CC"/>
      <rgbColor rgb="00B3B3B3"/>
      <rgbColor rgb="00FFCC99"/>
      <rgbColor rgb="003366FF"/>
      <rgbColor rgb="0033CCCC"/>
      <rgbColor rgb="0099CC00"/>
      <rgbColor rgb="00FFCC00"/>
      <rgbColor rgb="00FF9900"/>
      <rgbColor rgb="00FF3737"/>
      <rgbColor rgb="00666699"/>
      <rgbColor rgb="0092A8B4"/>
      <rgbColor rgb="00003366"/>
      <rgbColor rgb="00339966"/>
      <rgbColor rgb="00003300"/>
      <rgbColor rgb="004A5D67"/>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6</xdr:row>
      <xdr:rowOff>28575</xdr:rowOff>
    </xdr:from>
    <xdr:to>
      <xdr:col>1</xdr:col>
      <xdr:colOff>209550</xdr:colOff>
      <xdr:row>6</xdr:row>
      <xdr:rowOff>247650</xdr:rowOff>
    </xdr:to>
    <xdr:pic>
      <xdr:nvPicPr>
        <xdr:cNvPr id="1" name="Изображения 6"/>
        <xdr:cNvPicPr preferRelativeResize="1">
          <a:picLocks noChangeAspect="1"/>
        </xdr:cNvPicPr>
      </xdr:nvPicPr>
      <xdr:blipFill>
        <a:blip r:embed="rId1"/>
        <a:stretch>
          <a:fillRect/>
        </a:stretch>
      </xdr:blipFill>
      <xdr:spPr>
        <a:xfrm>
          <a:off x="333375" y="1895475"/>
          <a:ext cx="219075" cy="219075"/>
        </a:xfrm>
        <a:prstGeom prst="rect">
          <a:avLst/>
        </a:prstGeom>
        <a:noFill/>
        <a:ln w="9525" cmpd="sng">
          <a:noFill/>
        </a:ln>
      </xdr:spPr>
    </xdr:pic>
    <xdr:clientData/>
  </xdr:twoCellAnchor>
  <xdr:twoCellAnchor>
    <xdr:from>
      <xdr:col>1</xdr:col>
      <xdr:colOff>0</xdr:colOff>
      <xdr:row>8</xdr:row>
      <xdr:rowOff>28575</xdr:rowOff>
    </xdr:from>
    <xdr:to>
      <xdr:col>1</xdr:col>
      <xdr:colOff>219075</xdr:colOff>
      <xdr:row>8</xdr:row>
      <xdr:rowOff>238125</xdr:rowOff>
    </xdr:to>
    <xdr:pic>
      <xdr:nvPicPr>
        <xdr:cNvPr id="2" name="Изображения 7"/>
        <xdr:cNvPicPr preferRelativeResize="1">
          <a:picLocks noChangeAspect="1"/>
        </xdr:cNvPicPr>
      </xdr:nvPicPr>
      <xdr:blipFill>
        <a:blip r:embed="rId2"/>
        <a:stretch>
          <a:fillRect/>
        </a:stretch>
      </xdr:blipFill>
      <xdr:spPr>
        <a:xfrm>
          <a:off x="342900" y="2447925"/>
          <a:ext cx="219075" cy="209550"/>
        </a:xfrm>
        <a:prstGeom prst="rect">
          <a:avLst/>
        </a:prstGeom>
        <a:noFill/>
        <a:ln w="9525" cmpd="sng">
          <a:noFill/>
        </a:ln>
      </xdr:spPr>
    </xdr:pic>
    <xdr:clientData/>
  </xdr:twoCellAnchor>
  <xdr:twoCellAnchor>
    <xdr:from>
      <xdr:col>0</xdr:col>
      <xdr:colOff>333375</xdr:colOff>
      <xdr:row>7</xdr:row>
      <xdr:rowOff>28575</xdr:rowOff>
    </xdr:from>
    <xdr:to>
      <xdr:col>1</xdr:col>
      <xdr:colOff>209550</xdr:colOff>
      <xdr:row>7</xdr:row>
      <xdr:rowOff>238125</xdr:rowOff>
    </xdr:to>
    <xdr:pic>
      <xdr:nvPicPr>
        <xdr:cNvPr id="3" name="Изображения 6"/>
        <xdr:cNvPicPr preferRelativeResize="1">
          <a:picLocks noChangeAspect="1"/>
        </xdr:cNvPicPr>
      </xdr:nvPicPr>
      <xdr:blipFill>
        <a:blip r:embed="rId1"/>
        <a:stretch>
          <a:fillRect/>
        </a:stretch>
      </xdr:blipFill>
      <xdr:spPr>
        <a:xfrm>
          <a:off x="333375" y="2171700"/>
          <a:ext cx="219075" cy="209550"/>
        </a:xfrm>
        <a:prstGeom prst="rect">
          <a:avLst/>
        </a:prstGeom>
        <a:noFill/>
        <a:ln w="9525" cmpd="sng">
          <a:noFill/>
        </a:ln>
      </xdr:spPr>
    </xdr:pic>
    <xdr:clientData/>
  </xdr:twoCellAnchor>
  <xdr:twoCellAnchor>
    <xdr:from>
      <xdr:col>1</xdr:col>
      <xdr:colOff>0</xdr:colOff>
      <xdr:row>9</xdr:row>
      <xdr:rowOff>47625</xdr:rowOff>
    </xdr:from>
    <xdr:to>
      <xdr:col>1</xdr:col>
      <xdr:colOff>219075</xdr:colOff>
      <xdr:row>9</xdr:row>
      <xdr:rowOff>257175</xdr:rowOff>
    </xdr:to>
    <xdr:pic>
      <xdr:nvPicPr>
        <xdr:cNvPr id="4" name="Изображения 7"/>
        <xdr:cNvPicPr preferRelativeResize="1">
          <a:picLocks noChangeAspect="1"/>
        </xdr:cNvPicPr>
      </xdr:nvPicPr>
      <xdr:blipFill>
        <a:blip r:embed="rId2"/>
        <a:stretch>
          <a:fillRect/>
        </a:stretch>
      </xdr:blipFill>
      <xdr:spPr>
        <a:xfrm>
          <a:off x="342900" y="2743200"/>
          <a:ext cx="219075" cy="209550"/>
        </a:xfrm>
        <a:prstGeom prst="rect">
          <a:avLst/>
        </a:prstGeom>
        <a:noFill/>
        <a:ln w="9525" cmpd="sng">
          <a:noFill/>
        </a:ln>
      </xdr:spPr>
    </xdr:pic>
    <xdr:clientData/>
  </xdr:twoCellAnchor>
  <xdr:twoCellAnchor>
    <xdr:from>
      <xdr:col>0</xdr:col>
      <xdr:colOff>295275</xdr:colOff>
      <xdr:row>13</xdr:row>
      <xdr:rowOff>38100</xdr:rowOff>
    </xdr:from>
    <xdr:to>
      <xdr:col>1</xdr:col>
      <xdr:colOff>161925</xdr:colOff>
      <xdr:row>13</xdr:row>
      <xdr:rowOff>247650</xdr:rowOff>
    </xdr:to>
    <xdr:pic>
      <xdr:nvPicPr>
        <xdr:cNvPr id="5" name="Изображения 6"/>
        <xdr:cNvPicPr preferRelativeResize="1">
          <a:picLocks noChangeAspect="1"/>
        </xdr:cNvPicPr>
      </xdr:nvPicPr>
      <xdr:blipFill>
        <a:blip r:embed="rId1"/>
        <a:stretch>
          <a:fillRect/>
        </a:stretch>
      </xdr:blipFill>
      <xdr:spPr>
        <a:xfrm>
          <a:off x="295275" y="4314825"/>
          <a:ext cx="209550" cy="209550"/>
        </a:xfrm>
        <a:prstGeom prst="rect">
          <a:avLst/>
        </a:prstGeom>
        <a:noFill/>
        <a:ln w="9525" cmpd="sng">
          <a:noFill/>
        </a:ln>
      </xdr:spPr>
    </xdr:pic>
    <xdr:clientData/>
  </xdr:twoCellAnchor>
  <xdr:twoCellAnchor>
    <xdr:from>
      <xdr:col>0</xdr:col>
      <xdr:colOff>276225</xdr:colOff>
      <xdr:row>14</xdr:row>
      <xdr:rowOff>9525</xdr:rowOff>
    </xdr:from>
    <xdr:to>
      <xdr:col>1</xdr:col>
      <xdr:colOff>152400</xdr:colOff>
      <xdr:row>14</xdr:row>
      <xdr:rowOff>219075</xdr:rowOff>
    </xdr:to>
    <xdr:pic>
      <xdr:nvPicPr>
        <xdr:cNvPr id="6" name="Изображения 6"/>
        <xdr:cNvPicPr preferRelativeResize="1">
          <a:picLocks noChangeAspect="1"/>
        </xdr:cNvPicPr>
      </xdr:nvPicPr>
      <xdr:blipFill>
        <a:blip r:embed="rId1"/>
        <a:stretch>
          <a:fillRect/>
        </a:stretch>
      </xdr:blipFill>
      <xdr:spPr>
        <a:xfrm>
          <a:off x="276225" y="4562475"/>
          <a:ext cx="219075" cy="209550"/>
        </a:xfrm>
        <a:prstGeom prst="rect">
          <a:avLst/>
        </a:prstGeom>
        <a:noFill/>
        <a:ln w="9525" cmpd="sng">
          <a:noFill/>
        </a:ln>
      </xdr:spPr>
    </xdr:pic>
    <xdr:clientData/>
  </xdr:twoCellAnchor>
  <xdr:twoCellAnchor>
    <xdr:from>
      <xdr:col>0</xdr:col>
      <xdr:colOff>276225</xdr:colOff>
      <xdr:row>15</xdr:row>
      <xdr:rowOff>0</xdr:rowOff>
    </xdr:from>
    <xdr:to>
      <xdr:col>1</xdr:col>
      <xdr:colOff>152400</xdr:colOff>
      <xdr:row>15</xdr:row>
      <xdr:rowOff>209550</xdr:rowOff>
    </xdr:to>
    <xdr:pic>
      <xdr:nvPicPr>
        <xdr:cNvPr id="7" name="Изображения 7"/>
        <xdr:cNvPicPr preferRelativeResize="1">
          <a:picLocks noChangeAspect="1"/>
        </xdr:cNvPicPr>
      </xdr:nvPicPr>
      <xdr:blipFill>
        <a:blip r:embed="rId2"/>
        <a:stretch>
          <a:fillRect/>
        </a:stretch>
      </xdr:blipFill>
      <xdr:spPr>
        <a:xfrm>
          <a:off x="276225" y="4829175"/>
          <a:ext cx="219075" cy="209550"/>
        </a:xfrm>
        <a:prstGeom prst="rect">
          <a:avLst/>
        </a:prstGeom>
        <a:noFill/>
        <a:ln w="9525" cmpd="sng">
          <a:noFill/>
        </a:ln>
      </xdr:spPr>
    </xdr:pic>
    <xdr:clientData/>
  </xdr:twoCellAnchor>
  <xdr:twoCellAnchor>
    <xdr:from>
      <xdr:col>0</xdr:col>
      <xdr:colOff>276225</xdr:colOff>
      <xdr:row>16</xdr:row>
      <xdr:rowOff>0</xdr:rowOff>
    </xdr:from>
    <xdr:to>
      <xdr:col>1</xdr:col>
      <xdr:colOff>152400</xdr:colOff>
      <xdr:row>16</xdr:row>
      <xdr:rowOff>209550</xdr:rowOff>
    </xdr:to>
    <xdr:pic>
      <xdr:nvPicPr>
        <xdr:cNvPr id="8" name="Изображения 7"/>
        <xdr:cNvPicPr preferRelativeResize="1">
          <a:picLocks noChangeAspect="1"/>
        </xdr:cNvPicPr>
      </xdr:nvPicPr>
      <xdr:blipFill>
        <a:blip r:embed="rId2"/>
        <a:stretch>
          <a:fillRect/>
        </a:stretch>
      </xdr:blipFill>
      <xdr:spPr>
        <a:xfrm>
          <a:off x="276225" y="5105400"/>
          <a:ext cx="219075" cy="209550"/>
        </a:xfrm>
        <a:prstGeom prst="rect">
          <a:avLst/>
        </a:prstGeom>
        <a:noFill/>
        <a:ln w="9525" cmpd="sng">
          <a:noFill/>
        </a:ln>
      </xdr:spPr>
    </xdr:pic>
    <xdr:clientData/>
  </xdr:twoCellAnchor>
  <xdr:twoCellAnchor editAs="oneCell">
    <xdr:from>
      <xdr:col>0</xdr:col>
      <xdr:colOff>180975</xdr:colOff>
      <xdr:row>0</xdr:row>
      <xdr:rowOff>57150</xdr:rowOff>
    </xdr:from>
    <xdr:to>
      <xdr:col>2</xdr:col>
      <xdr:colOff>1571625</xdr:colOff>
      <xdr:row>1</xdr:row>
      <xdr:rowOff>495300</xdr:rowOff>
    </xdr:to>
    <xdr:pic>
      <xdr:nvPicPr>
        <xdr:cNvPr id="9" name="Рисунок 3" descr="colornew.png"/>
        <xdr:cNvPicPr preferRelativeResize="1">
          <a:picLocks noChangeAspect="1"/>
        </xdr:cNvPicPr>
      </xdr:nvPicPr>
      <xdr:blipFill>
        <a:blip r:embed="rId3"/>
        <a:stretch>
          <a:fillRect/>
        </a:stretch>
      </xdr:blipFill>
      <xdr:spPr>
        <a:xfrm>
          <a:off x="180975" y="57150"/>
          <a:ext cx="201930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2</xdr:row>
      <xdr:rowOff>180975</xdr:rowOff>
    </xdr:from>
    <xdr:to>
      <xdr:col>0</xdr:col>
      <xdr:colOff>323850</xdr:colOff>
      <xdr:row>2</xdr:row>
      <xdr:rowOff>381000</xdr:rowOff>
    </xdr:to>
    <xdr:pic>
      <xdr:nvPicPr>
        <xdr:cNvPr id="1" name="Изображения 6"/>
        <xdr:cNvPicPr preferRelativeResize="1">
          <a:picLocks noChangeAspect="1"/>
        </xdr:cNvPicPr>
      </xdr:nvPicPr>
      <xdr:blipFill>
        <a:blip r:embed="rId1"/>
        <a:stretch>
          <a:fillRect/>
        </a:stretch>
      </xdr:blipFill>
      <xdr:spPr>
        <a:xfrm>
          <a:off x="104775" y="885825"/>
          <a:ext cx="219075" cy="200025"/>
        </a:xfrm>
        <a:prstGeom prst="rect">
          <a:avLst/>
        </a:prstGeom>
        <a:noFill/>
        <a:ln w="9525" cmpd="sng">
          <a:noFill/>
        </a:ln>
      </xdr:spPr>
    </xdr:pic>
    <xdr:clientData/>
  </xdr:twoCellAnchor>
  <xdr:twoCellAnchor editAs="oneCell">
    <xdr:from>
      <xdr:col>0</xdr:col>
      <xdr:colOff>114300</xdr:colOff>
      <xdr:row>0</xdr:row>
      <xdr:rowOff>76200</xdr:rowOff>
    </xdr:from>
    <xdr:to>
      <xdr:col>1</xdr:col>
      <xdr:colOff>1771650</xdr:colOff>
      <xdr:row>1</xdr:row>
      <xdr:rowOff>514350</xdr:rowOff>
    </xdr:to>
    <xdr:pic>
      <xdr:nvPicPr>
        <xdr:cNvPr id="2" name="Рисунок 3" descr="colornew.png"/>
        <xdr:cNvPicPr preferRelativeResize="1">
          <a:picLocks noChangeAspect="1"/>
        </xdr:cNvPicPr>
      </xdr:nvPicPr>
      <xdr:blipFill>
        <a:blip r:embed="rId2"/>
        <a:stretch>
          <a:fillRect/>
        </a:stretch>
      </xdr:blipFill>
      <xdr:spPr>
        <a:xfrm>
          <a:off x="114300" y="76200"/>
          <a:ext cx="2019300" cy="609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2</xdr:row>
      <xdr:rowOff>171450</xdr:rowOff>
    </xdr:from>
    <xdr:to>
      <xdr:col>0</xdr:col>
      <xdr:colOff>323850</xdr:colOff>
      <xdr:row>2</xdr:row>
      <xdr:rowOff>381000</xdr:rowOff>
    </xdr:to>
    <xdr:pic>
      <xdr:nvPicPr>
        <xdr:cNvPr id="1" name="Изображения 7"/>
        <xdr:cNvPicPr preferRelativeResize="1">
          <a:picLocks noChangeAspect="1"/>
        </xdr:cNvPicPr>
      </xdr:nvPicPr>
      <xdr:blipFill>
        <a:blip r:embed="rId1"/>
        <a:stretch>
          <a:fillRect/>
        </a:stretch>
      </xdr:blipFill>
      <xdr:spPr>
        <a:xfrm>
          <a:off x="104775" y="876300"/>
          <a:ext cx="219075" cy="209550"/>
        </a:xfrm>
        <a:prstGeom prst="rect">
          <a:avLst/>
        </a:prstGeom>
        <a:noFill/>
        <a:ln w="9525" cmpd="sng">
          <a:noFill/>
        </a:ln>
      </xdr:spPr>
    </xdr:pic>
    <xdr:clientData/>
  </xdr:twoCellAnchor>
  <xdr:twoCellAnchor editAs="oneCell">
    <xdr:from>
      <xdr:col>0</xdr:col>
      <xdr:colOff>152400</xdr:colOff>
      <xdr:row>0</xdr:row>
      <xdr:rowOff>104775</xdr:rowOff>
    </xdr:from>
    <xdr:to>
      <xdr:col>2</xdr:col>
      <xdr:colOff>28575</xdr:colOff>
      <xdr:row>2</xdr:row>
      <xdr:rowOff>19050</xdr:rowOff>
    </xdr:to>
    <xdr:pic>
      <xdr:nvPicPr>
        <xdr:cNvPr id="2" name="Рисунок 3" descr="colornew.png"/>
        <xdr:cNvPicPr preferRelativeResize="1">
          <a:picLocks noChangeAspect="1"/>
        </xdr:cNvPicPr>
      </xdr:nvPicPr>
      <xdr:blipFill>
        <a:blip r:embed="rId2"/>
        <a:stretch>
          <a:fillRect/>
        </a:stretch>
      </xdr:blipFill>
      <xdr:spPr>
        <a:xfrm>
          <a:off x="152400" y="104775"/>
          <a:ext cx="2019300" cy="619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9525</xdr:rowOff>
    </xdr:from>
    <xdr:to>
      <xdr:col>9</xdr:col>
      <xdr:colOff>533400</xdr:colOff>
      <xdr:row>31</xdr:row>
      <xdr:rowOff>123825</xdr:rowOff>
    </xdr:to>
    <xdr:pic>
      <xdr:nvPicPr>
        <xdr:cNvPr id="1" name="Рисунок 3"/>
        <xdr:cNvPicPr preferRelativeResize="1">
          <a:picLocks noChangeAspect="1"/>
        </xdr:cNvPicPr>
      </xdr:nvPicPr>
      <xdr:blipFill>
        <a:blip r:embed="rId1"/>
        <a:stretch>
          <a:fillRect/>
        </a:stretch>
      </xdr:blipFill>
      <xdr:spPr>
        <a:xfrm>
          <a:off x="0" y="495300"/>
          <a:ext cx="7477125" cy="4648200"/>
        </a:xfrm>
        <a:prstGeom prst="rect">
          <a:avLst/>
        </a:prstGeom>
        <a:noFill/>
        <a:ln w="9525" cmpd="sng">
          <a:noFill/>
        </a:ln>
      </xdr:spPr>
    </xdr:pic>
    <xdr:clientData/>
  </xdr:twoCellAnchor>
  <xdr:twoCellAnchor>
    <xdr:from>
      <xdr:col>0</xdr:col>
      <xdr:colOff>0</xdr:colOff>
      <xdr:row>32</xdr:row>
      <xdr:rowOff>152400</xdr:rowOff>
    </xdr:from>
    <xdr:to>
      <xdr:col>12</xdr:col>
      <xdr:colOff>28575</xdr:colOff>
      <xdr:row>59</xdr:row>
      <xdr:rowOff>152400</xdr:rowOff>
    </xdr:to>
    <xdr:pic>
      <xdr:nvPicPr>
        <xdr:cNvPr id="2" name="Рисунок 7"/>
        <xdr:cNvPicPr preferRelativeResize="1">
          <a:picLocks noChangeAspect="1"/>
        </xdr:cNvPicPr>
      </xdr:nvPicPr>
      <xdr:blipFill>
        <a:blip r:embed="rId2"/>
        <a:stretch>
          <a:fillRect/>
        </a:stretch>
      </xdr:blipFill>
      <xdr:spPr>
        <a:xfrm>
          <a:off x="0" y="5334000"/>
          <a:ext cx="9286875" cy="437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B1:IU21"/>
  <sheetViews>
    <sheetView tabSelected="1" zoomScalePageLayoutView="0" workbookViewId="0" topLeftCell="A1">
      <pane ySplit="1" topLeftCell="A1" activePane="bottomLeft" state="split"/>
      <selection pane="topLeft" activeCell="B19" sqref="B19:I19"/>
      <selection pane="bottomLeft" activeCell="C5" sqref="C5"/>
    </sheetView>
  </sheetViews>
  <sheetFormatPr defaultColWidth="9.140625" defaultRowHeight="21.75" customHeight="1"/>
  <cols>
    <col min="1" max="1" width="5.140625" style="1" customWidth="1"/>
    <col min="2" max="2" width="4.28125" style="1" customWidth="1"/>
    <col min="3" max="3" width="45.7109375" style="1" customWidth="1"/>
    <col min="4" max="4" width="46.8515625" style="1" customWidth="1"/>
    <col min="5" max="5" width="24.8515625" style="1" customWidth="1"/>
    <col min="6" max="6" width="16.00390625" style="1" customWidth="1"/>
    <col min="7" max="7" width="26.57421875" style="1" customWidth="1"/>
    <col min="8" max="8" width="17.7109375" style="1" customWidth="1"/>
    <col min="9" max="9" width="20.7109375" style="1" customWidth="1"/>
    <col min="10" max="16384" width="9.140625" style="1" customWidth="1"/>
  </cols>
  <sheetData>
    <row r="1" spans="2:255" s="2" customFormat="1" ht="13.5" customHeight="1">
      <c r="B1" s="1"/>
      <c r="C1" s="1"/>
      <c r="D1" s="1"/>
      <c r="E1" s="1"/>
      <c r="F1" s="1"/>
      <c r="G1" s="1"/>
      <c r="H1" s="1"/>
      <c r="I1" s="1"/>
      <c r="K1" s="3"/>
      <c r="M1" s="3"/>
      <c r="O1" s="3"/>
      <c r="Q1" s="3"/>
      <c r="S1" s="3"/>
      <c r="U1" s="3"/>
      <c r="W1" s="3"/>
      <c r="Y1" s="3"/>
      <c r="AA1" s="3"/>
      <c r="AC1" s="3"/>
      <c r="AE1" s="3"/>
      <c r="AG1" s="3"/>
      <c r="AI1" s="3"/>
      <c r="AK1" s="3"/>
      <c r="AM1" s="3"/>
      <c r="AO1" s="3"/>
      <c r="AQ1" s="3"/>
      <c r="AS1" s="3"/>
      <c r="AU1" s="3"/>
      <c r="AW1" s="3"/>
      <c r="AY1" s="3"/>
      <c r="BA1" s="3"/>
      <c r="BC1" s="3"/>
      <c r="BE1" s="3"/>
      <c r="BG1" s="3"/>
      <c r="BI1" s="3"/>
      <c r="BK1" s="3"/>
      <c r="BM1" s="3"/>
      <c r="BO1" s="3"/>
      <c r="BQ1" s="3"/>
      <c r="BS1" s="3"/>
      <c r="BU1" s="3"/>
      <c r="BW1" s="3"/>
      <c r="BY1" s="3"/>
      <c r="CA1" s="3"/>
      <c r="CC1" s="3"/>
      <c r="CE1" s="3"/>
      <c r="CG1" s="3"/>
      <c r="CI1" s="3"/>
      <c r="CK1" s="3"/>
      <c r="CM1" s="3"/>
      <c r="CO1" s="3"/>
      <c r="CQ1" s="3"/>
      <c r="CS1" s="3"/>
      <c r="CU1" s="3"/>
      <c r="CW1" s="3"/>
      <c r="CY1" s="3"/>
      <c r="DA1" s="3"/>
      <c r="DC1" s="3"/>
      <c r="DE1" s="3"/>
      <c r="DG1" s="3"/>
      <c r="DI1" s="3"/>
      <c r="DK1" s="3"/>
      <c r="DM1" s="3"/>
      <c r="DO1" s="3"/>
      <c r="DQ1" s="3"/>
      <c r="DS1" s="3"/>
      <c r="DU1" s="3"/>
      <c r="DW1" s="3"/>
      <c r="DY1" s="3"/>
      <c r="EA1" s="3"/>
      <c r="EC1" s="3"/>
      <c r="EE1" s="3"/>
      <c r="EG1" s="3"/>
      <c r="EI1" s="3"/>
      <c r="EK1" s="3"/>
      <c r="EM1" s="3"/>
      <c r="EO1" s="3"/>
      <c r="EQ1" s="3"/>
      <c r="ES1" s="3"/>
      <c r="EU1" s="3"/>
      <c r="EW1" s="3"/>
      <c r="EY1" s="3"/>
      <c r="FA1" s="3"/>
      <c r="FC1" s="3"/>
      <c r="FE1" s="3"/>
      <c r="FG1" s="3"/>
      <c r="FI1" s="3"/>
      <c r="FK1" s="3"/>
      <c r="FM1" s="3"/>
      <c r="FO1" s="3"/>
      <c r="FQ1" s="3"/>
      <c r="FS1" s="3"/>
      <c r="FU1" s="3"/>
      <c r="FW1" s="3"/>
      <c r="FY1" s="3"/>
      <c r="GA1" s="3"/>
      <c r="GC1" s="3"/>
      <c r="GE1" s="3"/>
      <c r="GG1" s="3"/>
      <c r="GI1" s="3"/>
      <c r="GK1" s="3"/>
      <c r="GM1" s="3"/>
      <c r="GO1" s="3"/>
      <c r="GQ1" s="3"/>
      <c r="GS1" s="3"/>
      <c r="GU1" s="3"/>
      <c r="GW1" s="3"/>
      <c r="GY1" s="3"/>
      <c r="HA1" s="3"/>
      <c r="HC1" s="3"/>
      <c r="HE1" s="3"/>
      <c r="HG1" s="3"/>
      <c r="HI1" s="3"/>
      <c r="HK1" s="3"/>
      <c r="HM1" s="3"/>
      <c r="HO1" s="3"/>
      <c r="HQ1" s="3"/>
      <c r="HS1" s="3"/>
      <c r="HU1" s="3"/>
      <c r="HW1" s="3"/>
      <c r="HY1" s="3"/>
      <c r="IA1" s="3"/>
      <c r="IC1" s="3"/>
      <c r="IE1" s="3"/>
      <c r="IG1" s="3"/>
      <c r="II1" s="3"/>
      <c r="IK1" s="3"/>
      <c r="IM1" s="3"/>
      <c r="IO1" s="3"/>
      <c r="IQ1" s="3"/>
      <c r="IS1" s="3"/>
      <c r="IU1" s="3"/>
    </row>
    <row r="2" spans="2:255" s="2" customFormat="1" ht="42" customHeight="1">
      <c r="B2" s="1"/>
      <c r="C2" s="1"/>
      <c r="D2" s="1"/>
      <c r="E2" s="1"/>
      <c r="F2" s="1"/>
      <c r="G2" s="1"/>
      <c r="H2" s="1"/>
      <c r="I2" s="1"/>
      <c r="K2" s="3"/>
      <c r="M2" s="3"/>
      <c r="O2" s="3"/>
      <c r="Q2" s="3"/>
      <c r="S2" s="3"/>
      <c r="U2" s="3"/>
      <c r="W2" s="3"/>
      <c r="Y2" s="3"/>
      <c r="AA2" s="3"/>
      <c r="AC2" s="3"/>
      <c r="AE2" s="3"/>
      <c r="AG2" s="3"/>
      <c r="AI2" s="3"/>
      <c r="AK2" s="3"/>
      <c r="AM2" s="3"/>
      <c r="AO2" s="3"/>
      <c r="AQ2" s="3"/>
      <c r="AS2" s="3"/>
      <c r="AU2" s="3"/>
      <c r="AW2" s="3"/>
      <c r="AY2" s="3"/>
      <c r="BA2" s="3"/>
      <c r="BC2" s="3"/>
      <c r="BE2" s="3"/>
      <c r="BG2" s="3"/>
      <c r="BI2" s="3"/>
      <c r="BK2" s="3"/>
      <c r="BM2" s="3"/>
      <c r="BO2" s="3"/>
      <c r="BQ2" s="3"/>
      <c r="BS2" s="3"/>
      <c r="BU2" s="3"/>
      <c r="BW2" s="3"/>
      <c r="BY2" s="3"/>
      <c r="CA2" s="3"/>
      <c r="CC2" s="3"/>
      <c r="CE2" s="3"/>
      <c r="CG2" s="3"/>
      <c r="CI2" s="3"/>
      <c r="CK2" s="3"/>
      <c r="CM2" s="3"/>
      <c r="CO2" s="3"/>
      <c r="CQ2" s="3"/>
      <c r="CS2" s="3"/>
      <c r="CU2" s="3"/>
      <c r="CW2" s="3"/>
      <c r="CY2" s="3"/>
      <c r="DA2" s="3"/>
      <c r="DC2" s="3"/>
      <c r="DE2" s="3"/>
      <c r="DG2" s="3"/>
      <c r="DI2" s="3"/>
      <c r="DK2" s="3"/>
      <c r="DM2" s="3"/>
      <c r="DO2" s="3"/>
      <c r="DQ2" s="3"/>
      <c r="DS2" s="3"/>
      <c r="DU2" s="3"/>
      <c r="DW2" s="3"/>
      <c r="DY2" s="3"/>
      <c r="EA2" s="3"/>
      <c r="EC2" s="3"/>
      <c r="EE2" s="3"/>
      <c r="EG2" s="3"/>
      <c r="EI2" s="3"/>
      <c r="EK2" s="3"/>
      <c r="EM2" s="3"/>
      <c r="EO2" s="3"/>
      <c r="EQ2" s="3"/>
      <c r="ES2" s="3"/>
      <c r="EU2" s="3"/>
      <c r="EW2" s="3"/>
      <c r="EY2" s="3"/>
      <c r="FA2" s="3"/>
      <c r="FC2" s="3"/>
      <c r="FE2" s="3"/>
      <c r="FG2" s="3"/>
      <c r="FI2" s="3"/>
      <c r="FK2" s="3"/>
      <c r="FM2" s="3"/>
      <c r="FO2" s="3"/>
      <c r="FQ2" s="3"/>
      <c r="FS2" s="3"/>
      <c r="FU2" s="3"/>
      <c r="FW2" s="3"/>
      <c r="FY2" s="3"/>
      <c r="GA2" s="3"/>
      <c r="GC2" s="3"/>
      <c r="GE2" s="3"/>
      <c r="GG2" s="3"/>
      <c r="GI2" s="3"/>
      <c r="GK2" s="3"/>
      <c r="GM2" s="3"/>
      <c r="GO2" s="3"/>
      <c r="GQ2" s="3"/>
      <c r="GS2" s="3"/>
      <c r="GU2" s="3"/>
      <c r="GW2" s="3"/>
      <c r="GY2" s="3"/>
      <c r="HA2" s="3"/>
      <c r="HC2" s="3"/>
      <c r="HE2" s="3"/>
      <c r="HG2" s="3"/>
      <c r="HI2" s="3"/>
      <c r="HK2" s="3"/>
      <c r="HM2" s="3"/>
      <c r="HO2" s="3"/>
      <c r="HQ2" s="3"/>
      <c r="HS2" s="3"/>
      <c r="HU2" s="3"/>
      <c r="HW2" s="3"/>
      <c r="HY2" s="3"/>
      <c r="IA2" s="3"/>
      <c r="IC2" s="3"/>
      <c r="IE2" s="3"/>
      <c r="IG2" s="3"/>
      <c r="II2" s="3"/>
      <c r="IK2" s="3"/>
      <c r="IM2" s="3"/>
      <c r="IO2" s="3"/>
      <c r="IQ2" s="3"/>
      <c r="IS2" s="3"/>
      <c r="IU2" s="3"/>
    </row>
    <row r="3" spans="2:255" s="2" customFormat="1" ht="25.5" customHeight="1">
      <c r="B3" s="85" t="s">
        <v>0</v>
      </c>
      <c r="C3" s="85"/>
      <c r="D3" s="85"/>
      <c r="E3" s="85"/>
      <c r="F3" s="85"/>
      <c r="G3" s="85"/>
      <c r="H3" s="85"/>
      <c r="I3" s="85"/>
      <c r="K3" s="3"/>
      <c r="M3" s="3"/>
      <c r="O3" s="3"/>
      <c r="Q3" s="3"/>
      <c r="S3" s="3"/>
      <c r="U3" s="3"/>
      <c r="W3" s="3"/>
      <c r="Y3" s="3"/>
      <c r="AA3" s="3"/>
      <c r="AC3" s="3"/>
      <c r="AE3" s="3"/>
      <c r="AG3" s="3"/>
      <c r="AI3" s="3"/>
      <c r="AK3" s="3"/>
      <c r="AM3" s="3"/>
      <c r="AO3" s="3"/>
      <c r="AQ3" s="3"/>
      <c r="AS3" s="3"/>
      <c r="AU3" s="3"/>
      <c r="AW3" s="3"/>
      <c r="AY3" s="3"/>
      <c r="BA3" s="3"/>
      <c r="BC3" s="3"/>
      <c r="BE3" s="3"/>
      <c r="BG3" s="3"/>
      <c r="BI3" s="3"/>
      <c r="BK3" s="3"/>
      <c r="BM3" s="3"/>
      <c r="BO3" s="3"/>
      <c r="BQ3" s="3"/>
      <c r="BS3" s="3"/>
      <c r="BU3" s="3"/>
      <c r="BW3" s="3"/>
      <c r="BY3" s="3"/>
      <c r="CA3" s="3"/>
      <c r="CC3" s="3"/>
      <c r="CE3" s="3"/>
      <c r="CG3" s="3"/>
      <c r="CI3" s="3"/>
      <c r="CK3" s="3"/>
      <c r="CM3" s="3"/>
      <c r="CO3" s="3"/>
      <c r="CQ3" s="3"/>
      <c r="CS3" s="3"/>
      <c r="CU3" s="3"/>
      <c r="CW3" s="3"/>
      <c r="CY3" s="3"/>
      <c r="DA3" s="3"/>
      <c r="DC3" s="3"/>
      <c r="DE3" s="3"/>
      <c r="DG3" s="3"/>
      <c r="DI3" s="3"/>
      <c r="DK3" s="3"/>
      <c r="DM3" s="3"/>
      <c r="DO3" s="3"/>
      <c r="DQ3" s="3"/>
      <c r="DS3" s="3"/>
      <c r="DU3" s="3"/>
      <c r="DW3" s="3"/>
      <c r="DY3" s="3"/>
      <c r="EA3" s="3"/>
      <c r="EC3" s="3"/>
      <c r="EE3" s="3"/>
      <c r="EG3" s="3"/>
      <c r="EI3" s="3"/>
      <c r="EK3" s="3"/>
      <c r="EM3" s="3"/>
      <c r="EO3" s="3"/>
      <c r="EQ3" s="3"/>
      <c r="ES3" s="3"/>
      <c r="EU3" s="3"/>
      <c r="EW3" s="3"/>
      <c r="EY3" s="3"/>
      <c r="FA3" s="3"/>
      <c r="FC3" s="3"/>
      <c r="FE3" s="3"/>
      <c r="FG3" s="3"/>
      <c r="FI3" s="3"/>
      <c r="FK3" s="3"/>
      <c r="FM3" s="3"/>
      <c r="FO3" s="3"/>
      <c r="FQ3" s="3"/>
      <c r="FS3" s="3"/>
      <c r="FU3" s="3"/>
      <c r="FW3" s="3"/>
      <c r="FY3" s="3"/>
      <c r="GA3" s="3"/>
      <c r="GC3" s="3"/>
      <c r="GE3" s="3"/>
      <c r="GG3" s="3"/>
      <c r="GI3" s="3"/>
      <c r="GK3" s="3"/>
      <c r="GM3" s="3"/>
      <c r="GO3" s="3"/>
      <c r="GQ3" s="3"/>
      <c r="GS3" s="3"/>
      <c r="GU3" s="3"/>
      <c r="GW3" s="3"/>
      <c r="GY3" s="3"/>
      <c r="HA3" s="3"/>
      <c r="HC3" s="3"/>
      <c r="HE3" s="3"/>
      <c r="HG3" s="3"/>
      <c r="HI3" s="3"/>
      <c r="HK3" s="3"/>
      <c r="HM3" s="3"/>
      <c r="HO3" s="3"/>
      <c r="HQ3" s="3"/>
      <c r="HS3" s="3"/>
      <c r="HU3" s="3"/>
      <c r="HW3" s="3"/>
      <c r="HY3" s="3"/>
      <c r="IA3" s="3"/>
      <c r="IC3" s="3"/>
      <c r="IE3" s="3"/>
      <c r="IG3" s="3"/>
      <c r="II3" s="3"/>
      <c r="IK3" s="3"/>
      <c r="IM3" s="3"/>
      <c r="IO3" s="3"/>
      <c r="IQ3" s="3"/>
      <c r="IS3" s="3"/>
      <c r="IU3" s="3"/>
    </row>
    <row r="4" spans="3:255" s="2" customFormat="1" ht="7.5" customHeight="1">
      <c r="C4" s="4"/>
      <c r="D4" s="5"/>
      <c r="E4" s="3"/>
      <c r="G4" s="3"/>
      <c r="I4" s="3"/>
      <c r="K4" s="3"/>
      <c r="M4" s="3"/>
      <c r="O4" s="3"/>
      <c r="Q4" s="3"/>
      <c r="S4" s="3"/>
      <c r="U4" s="3"/>
      <c r="W4" s="3"/>
      <c r="Y4" s="3"/>
      <c r="AA4" s="3"/>
      <c r="AC4" s="3"/>
      <c r="AE4" s="3"/>
      <c r="AG4" s="3"/>
      <c r="AI4" s="3"/>
      <c r="AK4" s="3"/>
      <c r="AM4" s="3"/>
      <c r="AO4" s="3"/>
      <c r="AQ4" s="3"/>
      <c r="AS4" s="3"/>
      <c r="AU4" s="3"/>
      <c r="AW4" s="3"/>
      <c r="AY4" s="3"/>
      <c r="BA4" s="3"/>
      <c r="BC4" s="3"/>
      <c r="BE4" s="3"/>
      <c r="BG4" s="3"/>
      <c r="BI4" s="3"/>
      <c r="BK4" s="3"/>
      <c r="BM4" s="3"/>
      <c r="BO4" s="3"/>
      <c r="BQ4" s="3"/>
      <c r="BS4" s="3"/>
      <c r="BU4" s="3"/>
      <c r="BW4" s="3"/>
      <c r="BY4" s="3"/>
      <c r="CA4" s="3"/>
      <c r="CC4" s="3"/>
      <c r="CE4" s="3"/>
      <c r="CG4" s="3"/>
      <c r="CI4" s="3"/>
      <c r="CK4" s="3"/>
      <c r="CM4" s="3"/>
      <c r="CO4" s="3"/>
      <c r="CQ4" s="3"/>
      <c r="CS4" s="3"/>
      <c r="CU4" s="3"/>
      <c r="CW4" s="3"/>
      <c r="CY4" s="3"/>
      <c r="DA4" s="3"/>
      <c r="DC4" s="3"/>
      <c r="DE4" s="3"/>
      <c r="DG4" s="3"/>
      <c r="DI4" s="3"/>
      <c r="DK4" s="3"/>
      <c r="DM4" s="3"/>
      <c r="DO4" s="3"/>
      <c r="DQ4" s="3"/>
      <c r="DS4" s="3"/>
      <c r="DU4" s="3"/>
      <c r="DW4" s="3"/>
      <c r="DY4" s="3"/>
      <c r="EA4" s="3"/>
      <c r="EC4" s="3"/>
      <c r="EE4" s="3"/>
      <c r="EG4" s="3"/>
      <c r="EI4" s="3"/>
      <c r="EK4" s="3"/>
      <c r="EM4" s="3"/>
      <c r="EO4" s="3"/>
      <c r="EQ4" s="3"/>
      <c r="ES4" s="3"/>
      <c r="EU4" s="3"/>
      <c r="EW4" s="3"/>
      <c r="EY4" s="3"/>
      <c r="FA4" s="3"/>
      <c r="FC4" s="3"/>
      <c r="FE4" s="3"/>
      <c r="FG4" s="3"/>
      <c r="FI4" s="3"/>
      <c r="FK4" s="3"/>
      <c r="FM4" s="3"/>
      <c r="FO4" s="3"/>
      <c r="FQ4" s="3"/>
      <c r="FS4" s="3"/>
      <c r="FU4" s="3"/>
      <c r="FW4" s="3"/>
      <c r="FY4" s="3"/>
      <c r="GA4" s="3"/>
      <c r="GC4" s="3"/>
      <c r="GE4" s="3"/>
      <c r="GG4" s="3"/>
      <c r="GI4" s="3"/>
      <c r="GK4" s="3"/>
      <c r="GM4" s="3"/>
      <c r="GO4" s="3"/>
      <c r="GQ4" s="3"/>
      <c r="GS4" s="3"/>
      <c r="GU4" s="3"/>
      <c r="GW4" s="3"/>
      <c r="GY4" s="3"/>
      <c r="HA4" s="3"/>
      <c r="HC4" s="3"/>
      <c r="HE4" s="3"/>
      <c r="HG4" s="3"/>
      <c r="HI4" s="3"/>
      <c r="HK4" s="3"/>
      <c r="HM4" s="3"/>
      <c r="HO4" s="3"/>
      <c r="HQ4" s="3"/>
      <c r="HS4" s="3"/>
      <c r="HU4" s="3"/>
      <c r="HW4" s="3"/>
      <c r="HY4" s="3"/>
      <c r="IA4" s="3"/>
      <c r="IC4" s="3"/>
      <c r="IE4" s="3"/>
      <c r="IG4" s="3"/>
      <c r="II4" s="3"/>
      <c r="IK4" s="3"/>
      <c r="IM4" s="3"/>
      <c r="IO4" s="3"/>
      <c r="IQ4" s="3"/>
      <c r="IS4" s="3"/>
      <c r="IU4" s="3"/>
    </row>
    <row r="5" spans="3:255" s="2" customFormat="1" ht="25.5" customHeight="1">
      <c r="C5" s="4" t="s">
        <v>1</v>
      </c>
      <c r="D5" s="5"/>
      <c r="E5" s="3"/>
      <c r="G5" s="3"/>
      <c r="I5" s="3"/>
      <c r="K5" s="3"/>
      <c r="M5" s="3"/>
      <c r="O5" s="3"/>
      <c r="Q5" s="3"/>
      <c r="S5" s="3"/>
      <c r="U5" s="3"/>
      <c r="W5" s="3"/>
      <c r="Y5" s="3"/>
      <c r="AA5" s="3"/>
      <c r="AC5" s="3"/>
      <c r="AE5" s="3"/>
      <c r="AG5" s="3"/>
      <c r="AI5" s="3"/>
      <c r="AK5" s="3"/>
      <c r="AM5" s="3"/>
      <c r="AO5" s="3"/>
      <c r="AQ5" s="3"/>
      <c r="AS5" s="3"/>
      <c r="AU5" s="3"/>
      <c r="AW5" s="3"/>
      <c r="AY5" s="3"/>
      <c r="BA5" s="3"/>
      <c r="BC5" s="3"/>
      <c r="BE5" s="3"/>
      <c r="BG5" s="3"/>
      <c r="BI5" s="3"/>
      <c r="BK5" s="3"/>
      <c r="BM5" s="3"/>
      <c r="BO5" s="3"/>
      <c r="BQ5" s="3"/>
      <c r="BS5" s="3"/>
      <c r="BU5" s="3"/>
      <c r="BW5" s="3"/>
      <c r="BY5" s="3"/>
      <c r="CA5" s="3"/>
      <c r="CC5" s="3"/>
      <c r="CE5" s="3"/>
      <c r="CG5" s="3"/>
      <c r="CI5" s="3"/>
      <c r="CK5" s="3"/>
      <c r="CM5" s="3"/>
      <c r="CO5" s="3"/>
      <c r="CQ5" s="3"/>
      <c r="CS5" s="3"/>
      <c r="CU5" s="3"/>
      <c r="CW5" s="3"/>
      <c r="CY5" s="3"/>
      <c r="DA5" s="3"/>
      <c r="DC5" s="3"/>
      <c r="DE5" s="3"/>
      <c r="DG5" s="3"/>
      <c r="DI5" s="3"/>
      <c r="DK5" s="3"/>
      <c r="DM5" s="3"/>
      <c r="DO5" s="3"/>
      <c r="DQ5" s="3"/>
      <c r="DS5" s="3"/>
      <c r="DU5" s="3"/>
      <c r="DW5" s="3"/>
      <c r="DY5" s="3"/>
      <c r="EA5" s="3"/>
      <c r="EC5" s="3"/>
      <c r="EE5" s="3"/>
      <c r="EG5" s="3"/>
      <c r="EI5" s="3"/>
      <c r="EK5" s="3"/>
      <c r="EM5" s="3"/>
      <c r="EO5" s="3"/>
      <c r="EQ5" s="3"/>
      <c r="ES5" s="3"/>
      <c r="EU5" s="3"/>
      <c r="EW5" s="3"/>
      <c r="EY5" s="3"/>
      <c r="FA5" s="3"/>
      <c r="FC5" s="3"/>
      <c r="FE5" s="3"/>
      <c r="FG5" s="3"/>
      <c r="FI5" s="3"/>
      <c r="FK5" s="3"/>
      <c r="FM5" s="3"/>
      <c r="FO5" s="3"/>
      <c r="FQ5" s="3"/>
      <c r="FS5" s="3"/>
      <c r="FU5" s="3"/>
      <c r="FW5" s="3"/>
      <c r="FY5" s="3"/>
      <c r="GA5" s="3"/>
      <c r="GC5" s="3"/>
      <c r="GE5" s="3"/>
      <c r="GG5" s="3"/>
      <c r="GI5" s="3"/>
      <c r="GK5" s="3"/>
      <c r="GM5" s="3"/>
      <c r="GO5" s="3"/>
      <c r="GQ5" s="3"/>
      <c r="GS5" s="3"/>
      <c r="GU5" s="3"/>
      <c r="GW5" s="3"/>
      <c r="GY5" s="3"/>
      <c r="HA5" s="3"/>
      <c r="HC5" s="3"/>
      <c r="HE5" s="3"/>
      <c r="HG5" s="3"/>
      <c r="HI5" s="3"/>
      <c r="HK5" s="3"/>
      <c r="HM5" s="3"/>
      <c r="HO5" s="3"/>
      <c r="HQ5" s="3"/>
      <c r="HS5" s="3"/>
      <c r="HU5" s="3"/>
      <c r="HW5" s="3"/>
      <c r="HY5" s="3"/>
      <c r="IA5" s="3"/>
      <c r="IC5" s="3"/>
      <c r="IE5" s="3"/>
      <c r="IG5" s="3"/>
      <c r="II5" s="3"/>
      <c r="IK5" s="3"/>
      <c r="IM5" s="3"/>
      <c r="IO5" s="3"/>
      <c r="IQ5" s="3"/>
      <c r="IS5" s="3"/>
      <c r="IU5" s="3"/>
    </row>
    <row r="6" spans="2:8" s="6" customFormat="1" ht="33" customHeight="1">
      <c r="B6" s="7"/>
      <c r="C6" s="8" t="s">
        <v>2</v>
      </c>
      <c r="D6" s="9" t="s">
        <v>3</v>
      </c>
      <c r="E6" s="9" t="s">
        <v>4</v>
      </c>
      <c r="F6" s="9" t="s">
        <v>5</v>
      </c>
      <c r="G6" s="9" t="s">
        <v>6</v>
      </c>
      <c r="H6" s="10"/>
    </row>
    <row r="7" spans="2:8" s="11" customFormat="1" ht="21.75" customHeight="1">
      <c r="B7" s="12"/>
      <c r="C7" s="13" t="s">
        <v>7</v>
      </c>
      <c r="D7" s="14">
        <f>ВКонтакте!O6+ВКонтакте!O7+ВКонтакте!O8+ВКонтакте!O9+ВКонтакте!O10+ВКонтакте!O11+ВКонтакте!O12</f>
        <v>215850</v>
      </c>
      <c r="E7" s="15">
        <f>ВКонтакте!N6+ВКонтакте!N7+ВКонтакте!N8+ВКонтакте!N9+ВКонтакте!N10+ВКонтакте!N12+ВКонтакте!N11</f>
        <v>30993.40659340659</v>
      </c>
      <c r="F7" s="15">
        <f>D7/E7</f>
        <v>6.964384484470289</v>
      </c>
      <c r="G7" s="15">
        <f>D7</f>
        <v>215850</v>
      </c>
      <c r="H7" s="16"/>
    </row>
    <row r="8" spans="2:8" s="11" customFormat="1" ht="21.75" customHeight="1">
      <c r="B8" s="12"/>
      <c r="C8" s="13" t="s">
        <v>8</v>
      </c>
      <c r="D8" s="14">
        <f>ВКонтакте!O20+ВКонтакте!O19+ВКонтакте!O18+ВКонтакте!O17+ВКонтакте!O16+ВКонтакте!O15+ВКонтакте!O14</f>
        <v>181500</v>
      </c>
      <c r="E8" s="15">
        <f>ВКонтакте!N14+ВКонтакте!N15+ВКонтакте!N16+ВКонтакте!N17+ВКонтакте!N18+ВКонтакте!N19+ВКонтакте!N20</f>
        <v>30349.3006993007</v>
      </c>
      <c r="F8" s="15">
        <f>D8/E8</f>
        <v>5.980368437424394</v>
      </c>
      <c r="G8" s="15">
        <f>D8</f>
        <v>181500</v>
      </c>
      <c r="H8" s="16"/>
    </row>
    <row r="9" spans="2:8" s="11" customFormat="1" ht="21.75" customHeight="1">
      <c r="B9" s="12"/>
      <c r="C9" s="13" t="s">
        <v>9</v>
      </c>
      <c r="D9" s="14">
        <f>Facebook!L6+Facebook!L7</f>
        <v>310000</v>
      </c>
      <c r="E9" s="15">
        <f>Facebook!K6+Facebook!K7</f>
        <v>15107.142857142859</v>
      </c>
      <c r="F9" s="15">
        <f>D9/E9</f>
        <v>20.520094562647753</v>
      </c>
      <c r="G9" s="15">
        <f>D9</f>
        <v>310000</v>
      </c>
      <c r="H9" s="16"/>
    </row>
    <row r="10" spans="2:8" s="11" customFormat="1" ht="21.75" customHeight="1">
      <c r="B10" s="12"/>
      <c r="C10" s="13" t="s">
        <v>10</v>
      </c>
      <c r="D10" s="14">
        <f>Facebook!L8+Facebook!L9</f>
        <v>301000</v>
      </c>
      <c r="E10" s="15">
        <f>Facebook!K8+Facebook!K9</f>
        <v>15421.052631578947</v>
      </c>
      <c r="F10" s="15">
        <f>D10/E10</f>
        <v>19.518771331058023</v>
      </c>
      <c r="G10" s="15">
        <f>D10</f>
        <v>301000</v>
      </c>
      <c r="H10" s="16"/>
    </row>
    <row r="11" spans="2:8" s="11" customFormat="1" ht="20.25" customHeight="1">
      <c r="B11" s="12"/>
      <c r="C11" s="17" t="s">
        <v>11</v>
      </c>
      <c r="D11" s="18">
        <f>SUM(D7:D10)</f>
        <v>1008350</v>
      </c>
      <c r="E11" s="19">
        <f>SUM(E7:E10)</f>
        <v>91870.90278142909</v>
      </c>
      <c r="F11" s="19">
        <f>D11/E11</f>
        <v>10.975727564133932</v>
      </c>
      <c r="G11" s="18">
        <f>SUM(G7:G10)</f>
        <v>1008350</v>
      </c>
      <c r="H11" s="16"/>
    </row>
    <row r="12" spans="2:10" s="11" customFormat="1" ht="34.5" customHeight="1">
      <c r="B12" s="12"/>
      <c r="C12" s="20" t="s">
        <v>12</v>
      </c>
      <c r="D12" s="21"/>
      <c r="E12" s="22"/>
      <c r="F12" s="23"/>
      <c r="G12" s="24"/>
      <c r="H12" s="24"/>
      <c r="I12" s="24"/>
      <c r="J12" s="16"/>
    </row>
    <row r="13" spans="2:8" s="11" customFormat="1" ht="48" customHeight="1">
      <c r="B13" s="12"/>
      <c r="C13" s="8" t="s">
        <v>2</v>
      </c>
      <c r="D13" s="9" t="s">
        <v>3</v>
      </c>
      <c r="E13" s="9" t="s">
        <v>4</v>
      </c>
      <c r="F13" s="9" t="s">
        <v>5</v>
      </c>
      <c r="G13" s="9" t="s">
        <v>6</v>
      </c>
      <c r="H13" s="1"/>
    </row>
    <row r="14" spans="2:8" s="11" customFormat="1" ht="21.75" customHeight="1">
      <c r="B14" s="12"/>
      <c r="C14" s="13" t="s">
        <v>7</v>
      </c>
      <c r="D14" s="14">
        <f>ВКонтакте!O24+ВКонтакте!O25+ВКонтакте!O26+ВКонтакте!O27+ВКонтакте!O28+ВКонтакте!O29+ВКонтакте!O30</f>
        <v>163000</v>
      </c>
      <c r="E14" s="15">
        <f>ВКонтакте!N24+ВКонтакте!N25+ВКонтакте!N26+ВКонтакте!N27+ВКонтакте!N28+ВКонтакте!N29+ВКонтакте!N30</f>
        <v>36795.12524275041</v>
      </c>
      <c r="F14" s="15">
        <v>4</v>
      </c>
      <c r="G14" s="14">
        <f>D14</f>
        <v>163000</v>
      </c>
      <c r="H14" s="1"/>
    </row>
    <row r="15" spans="2:8" s="11" customFormat="1" ht="21.75" customHeight="1">
      <c r="B15" s="12"/>
      <c r="C15" s="13" t="s">
        <v>8</v>
      </c>
      <c r="D15" s="14">
        <f>ВКонтакте!O31+ВКонтакте!O32+ВКонтакте!O33+ВКонтакте!O34+ВКонтакте!O35+ВКонтакте!O36+ВКонтакте!O37</f>
        <v>158000</v>
      </c>
      <c r="E15" s="15">
        <f>ВКонтакте!N31+ВКонтакте!N32+ВКонтакте!N33+ВКонтакте!N34+ВКонтакте!N35+ВКонтакте!N36+ВКонтакте!N37</f>
        <v>36608.50640113798</v>
      </c>
      <c r="F15" s="15">
        <v>4</v>
      </c>
      <c r="G15" s="14">
        <f>D15</f>
        <v>158000</v>
      </c>
      <c r="H15" s="16"/>
    </row>
    <row r="16" spans="2:8" s="11" customFormat="1" ht="21.75" customHeight="1">
      <c r="B16" s="12"/>
      <c r="C16" s="13" t="s">
        <v>9</v>
      </c>
      <c r="D16" s="14" t="str">
        <f>Facebook!K14</f>
        <v>237000</v>
      </c>
      <c r="E16" s="15">
        <f>Facebook!J14</f>
        <v>15800</v>
      </c>
      <c r="F16" s="15">
        <v>15</v>
      </c>
      <c r="G16" s="14" t="str">
        <f>D16</f>
        <v>237000</v>
      </c>
      <c r="H16" s="16"/>
    </row>
    <row r="17" spans="2:8" s="11" customFormat="1" ht="21.75" customHeight="1">
      <c r="B17" s="12"/>
      <c r="C17" s="13" t="s">
        <v>10</v>
      </c>
      <c r="D17" s="14" t="str">
        <f>Facebook!K13</f>
        <v>195000</v>
      </c>
      <c r="E17" s="15">
        <f>Facebook!J13</f>
        <v>15600</v>
      </c>
      <c r="F17" s="15">
        <v>12</v>
      </c>
      <c r="G17" s="14" t="str">
        <f>D17</f>
        <v>195000</v>
      </c>
      <c r="H17" s="16"/>
    </row>
    <row r="18" spans="2:8" s="11" customFormat="1" ht="21.75" customHeight="1">
      <c r="B18" s="12"/>
      <c r="C18" s="17" t="s">
        <v>11</v>
      </c>
      <c r="D18" s="18">
        <f>D14+D15+D16+D17</f>
        <v>753000</v>
      </c>
      <c r="E18" s="19">
        <f>E14+E15+E16+E17</f>
        <v>104803.6316438884</v>
      </c>
      <c r="F18" s="15">
        <f>D18/E18</f>
        <v>7.184865526021216</v>
      </c>
      <c r="G18" s="18">
        <f>G14+G15+G16+G17</f>
        <v>753000</v>
      </c>
      <c r="H18" s="16"/>
    </row>
    <row r="19" spans="2:10" s="11" customFormat="1" ht="57" customHeight="1">
      <c r="B19" s="86" t="s">
        <v>13</v>
      </c>
      <c r="C19" s="86" t="s">
        <v>11</v>
      </c>
      <c r="D19" s="86">
        <f>SUM(D14:D16)</f>
        <v>321000</v>
      </c>
      <c r="E19" s="86">
        <f>SUM(E14:E16)</f>
        <v>89203.6316438884</v>
      </c>
      <c r="F19" s="86">
        <f>D19/E19</f>
        <v>3.598508200669122</v>
      </c>
      <c r="G19" s="86"/>
      <c r="H19" s="86"/>
      <c r="I19" s="86">
        <f>SUM(G14:G16)</f>
        <v>321000</v>
      </c>
      <c r="J19" s="16"/>
    </row>
    <row r="20" spans="2:10" ht="12.75" customHeight="1">
      <c r="B20" s="87"/>
      <c r="C20" s="87"/>
      <c r="D20" s="87"/>
      <c r="E20" s="87"/>
      <c r="F20" s="87"/>
      <c r="G20" s="25"/>
      <c r="H20" s="25"/>
      <c r="I20" s="25"/>
      <c r="J20" s="25"/>
    </row>
    <row r="21" spans="2:10" ht="12.75" customHeight="1">
      <c r="B21" s="87"/>
      <c r="C21" s="87"/>
      <c r="D21" s="87"/>
      <c r="E21" s="87"/>
      <c r="F21" s="87"/>
      <c r="G21" s="25"/>
      <c r="H21" s="25"/>
      <c r="I21" s="25"/>
      <c r="J21" s="25"/>
    </row>
  </sheetData>
  <sheetProtection selectLockedCells="1" selectUnlockedCells="1"/>
  <mergeCells count="4">
    <mergeCell ref="B3:I3"/>
    <mergeCell ref="B19:I19"/>
    <mergeCell ref="B20:F20"/>
    <mergeCell ref="B21:F21"/>
  </mergeCells>
  <printOptions/>
  <pageMargins left="0.75" right="0.75" top="1" bottom="1" header="0.5118055555555555" footer="0.5118055555555555"/>
  <pageSetup horizontalDpi="300" verticalDpi="300" orientation="landscape" paperSize="9" scale="78"/>
  <colBreaks count="1" manualBreakCount="1">
    <brk id="9" max="65535" man="1"/>
  </colBreaks>
  <drawing r:id="rId1"/>
</worksheet>
</file>

<file path=xl/worksheets/sheet2.xml><?xml version="1.0" encoding="utf-8"?>
<worksheet xmlns="http://schemas.openxmlformats.org/spreadsheetml/2006/main" xmlns:r="http://schemas.openxmlformats.org/officeDocument/2006/relationships">
  <dimension ref="A1:AC37"/>
  <sheetViews>
    <sheetView zoomScalePageLayoutView="0" workbookViewId="0" topLeftCell="A26">
      <pane ySplit="1" topLeftCell="A1" activePane="bottomLeft" state="split"/>
      <selection pane="topLeft" activeCell="E12" sqref="E12"/>
      <selection pane="bottomLeft" activeCell="B7" sqref="B7"/>
    </sheetView>
  </sheetViews>
  <sheetFormatPr defaultColWidth="9.140625" defaultRowHeight="12.75"/>
  <cols>
    <col min="1" max="1" width="5.421875" style="1" customWidth="1"/>
    <col min="2" max="2" width="27.57421875" style="1" customWidth="1"/>
    <col min="3" max="3" width="19.57421875" style="1" customWidth="1"/>
    <col min="4" max="4" width="12.00390625" style="1" customWidth="1"/>
    <col min="5" max="5" width="12.8515625" style="1" customWidth="1"/>
    <col min="6" max="6" width="13.28125" style="1" customWidth="1"/>
    <col min="7" max="7" width="18.28125" style="1" customWidth="1"/>
    <col min="8" max="8" width="13.140625" style="1" customWidth="1"/>
    <col min="9" max="9" width="109.00390625" style="1" customWidth="1"/>
    <col min="10" max="10" width="12.7109375" style="1" customWidth="1"/>
    <col min="11" max="11" width="17.7109375" style="1" customWidth="1"/>
    <col min="12" max="12" width="19.28125" style="1" customWidth="1"/>
    <col min="13" max="13" width="15.00390625" style="1" customWidth="1"/>
    <col min="14" max="14" width="23.7109375" style="1" customWidth="1"/>
    <col min="15" max="15" width="12.8515625" style="1" customWidth="1"/>
    <col min="16" max="27" width="10.421875" style="1" customWidth="1"/>
    <col min="28" max="16384" width="9.140625" style="1" customWidth="1"/>
  </cols>
  <sheetData>
    <row r="1" spans="1:29" s="26" customFormat="1" ht="13.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row>
    <row r="2" spans="1:29" s="26" customFormat="1" ht="42" customHeight="1">
      <c r="A2" s="1"/>
      <c r="B2" s="1"/>
      <c r="C2" s="1"/>
      <c r="D2" s="1"/>
      <c r="E2" s="1"/>
      <c r="F2" s="1"/>
      <c r="G2" s="1"/>
      <c r="H2" s="1"/>
      <c r="I2" s="1"/>
      <c r="J2" s="1"/>
      <c r="K2" s="1"/>
      <c r="L2" s="1"/>
      <c r="M2" s="1"/>
      <c r="N2" s="1"/>
      <c r="O2" s="1"/>
      <c r="P2" s="1"/>
      <c r="Q2" s="1"/>
      <c r="R2" s="1"/>
      <c r="S2" s="1"/>
      <c r="T2" s="1"/>
      <c r="U2" s="1"/>
      <c r="V2" s="1"/>
      <c r="W2" s="1"/>
      <c r="X2" s="1"/>
      <c r="Y2" s="1"/>
      <c r="Z2" s="1"/>
      <c r="AA2" s="1"/>
      <c r="AB2" s="1"/>
      <c r="AC2" s="1"/>
    </row>
    <row r="3" spans="1:29" s="26" customFormat="1" ht="33.75" customHeight="1">
      <c r="A3" s="1"/>
      <c r="B3" s="27" t="s">
        <v>14</v>
      </c>
      <c r="C3" s="28"/>
      <c r="D3" s="28"/>
      <c r="E3" s="28"/>
      <c r="F3" s="28"/>
      <c r="G3" s="28"/>
      <c r="H3" s="28"/>
      <c r="I3" s="1"/>
      <c r="J3" s="1"/>
      <c r="K3" s="1"/>
      <c r="L3" s="1"/>
      <c r="M3" s="1"/>
      <c r="N3" s="1"/>
      <c r="O3" s="1"/>
      <c r="P3" s="1"/>
      <c r="Q3" s="1"/>
      <c r="R3" s="1"/>
      <c r="S3" s="1"/>
      <c r="T3" s="1"/>
      <c r="U3" s="1"/>
      <c r="V3" s="1"/>
      <c r="W3" s="1"/>
      <c r="X3" s="1"/>
      <c r="Y3" s="1"/>
      <c r="Z3" s="1"/>
      <c r="AA3" s="1"/>
      <c r="AB3" s="1"/>
      <c r="AC3" s="1"/>
    </row>
    <row r="4" spans="1:29" s="26" customFormat="1" ht="13.5" customHeight="1">
      <c r="A4" s="1"/>
      <c r="B4" s="88"/>
      <c r="C4" s="88"/>
      <c r="D4" s="88"/>
      <c r="E4" s="88"/>
      <c r="F4" s="88"/>
      <c r="G4" s="88"/>
      <c r="H4" s="88"/>
      <c r="I4" s="1"/>
      <c r="J4" s="1"/>
      <c r="K4" s="1"/>
      <c r="L4" s="1"/>
      <c r="M4" s="1"/>
      <c r="N4" s="1"/>
      <c r="O4" s="1"/>
      <c r="P4" s="1"/>
      <c r="Q4" s="1"/>
      <c r="R4" s="1"/>
      <c r="S4" s="1"/>
      <c r="T4" s="1"/>
      <c r="U4" s="1"/>
      <c r="V4" s="1"/>
      <c r="W4" s="1"/>
      <c r="X4" s="1"/>
      <c r="Y4" s="1"/>
      <c r="Z4" s="1"/>
      <c r="AA4" s="1"/>
      <c r="AB4" s="1"/>
      <c r="AC4" s="1"/>
    </row>
    <row r="5" spans="2:15" s="26" customFormat="1" ht="41.25" customHeight="1">
      <c r="B5" s="29" t="s">
        <v>15</v>
      </c>
      <c r="C5" s="29" t="s">
        <v>16</v>
      </c>
      <c r="D5" s="29" t="s">
        <v>17</v>
      </c>
      <c r="E5" s="29" t="s">
        <v>18</v>
      </c>
      <c r="F5" s="29" t="s">
        <v>19</v>
      </c>
      <c r="G5" s="29" t="s">
        <v>20</v>
      </c>
      <c r="H5" s="29" t="s">
        <v>21</v>
      </c>
      <c r="I5" s="29" t="s">
        <v>22</v>
      </c>
      <c r="J5" s="29" t="s">
        <v>23</v>
      </c>
      <c r="K5" s="29" t="s">
        <v>24</v>
      </c>
      <c r="L5" s="29" t="s">
        <v>25</v>
      </c>
      <c r="M5" s="29" t="s">
        <v>26</v>
      </c>
      <c r="N5" s="29" t="s">
        <v>27</v>
      </c>
      <c r="O5" s="29" t="s">
        <v>28</v>
      </c>
    </row>
    <row r="6" spans="2:15" ht="49.5" customHeight="1">
      <c r="B6" s="30" t="s">
        <v>29</v>
      </c>
      <c r="C6" s="30" t="s">
        <v>30</v>
      </c>
      <c r="D6" s="31" t="s">
        <v>31</v>
      </c>
      <c r="E6" s="31" t="s">
        <v>32</v>
      </c>
      <c r="F6" s="32" t="s">
        <v>33</v>
      </c>
      <c r="G6" s="32" t="s">
        <v>34</v>
      </c>
      <c r="H6" s="32" t="s">
        <v>34</v>
      </c>
      <c r="I6" s="33" t="s">
        <v>34</v>
      </c>
      <c r="J6" s="34">
        <v>6151668</v>
      </c>
      <c r="K6" s="34">
        <f aca="true" t="shared" si="0" ref="K6:K20">O6/(L6*M6)</f>
        <v>18571428.571428567</v>
      </c>
      <c r="L6" s="35">
        <v>7.5</v>
      </c>
      <c r="M6" s="36">
        <v>0.00028000000000000003</v>
      </c>
      <c r="N6" s="34">
        <f aca="true" t="shared" si="1" ref="N6:N20">K6*M6</f>
        <v>5199.999999999999</v>
      </c>
      <c r="O6" s="37">
        <f>1300*30</f>
        <v>39000</v>
      </c>
    </row>
    <row r="7" spans="2:15" ht="61.5" customHeight="1">
      <c r="B7" s="30" t="s">
        <v>29</v>
      </c>
      <c r="C7" s="30" t="s">
        <v>30</v>
      </c>
      <c r="D7" s="31" t="s">
        <v>31</v>
      </c>
      <c r="E7" s="31" t="s">
        <v>32</v>
      </c>
      <c r="F7" s="32" t="s">
        <v>33</v>
      </c>
      <c r="G7" s="32" t="s">
        <v>35</v>
      </c>
      <c r="H7" s="32" t="s">
        <v>34</v>
      </c>
      <c r="I7" s="33" t="s">
        <v>34</v>
      </c>
      <c r="J7" s="34">
        <v>570647</v>
      </c>
      <c r="K7" s="34">
        <f t="shared" si="0"/>
        <v>11160714.285714285</v>
      </c>
      <c r="L7" s="35">
        <v>7</v>
      </c>
      <c r="M7" s="36">
        <v>0.00048</v>
      </c>
      <c r="N7" s="34">
        <f t="shared" si="1"/>
        <v>5357.142857142857</v>
      </c>
      <c r="O7" s="37">
        <f>1250*30</f>
        <v>37500</v>
      </c>
    </row>
    <row r="8" spans="2:15" ht="57.75" customHeight="1">
      <c r="B8" s="30" t="s">
        <v>29</v>
      </c>
      <c r="C8" s="30" t="s">
        <v>30</v>
      </c>
      <c r="D8" s="31" t="s">
        <v>31</v>
      </c>
      <c r="E8" s="31" t="s">
        <v>32</v>
      </c>
      <c r="F8" s="32" t="s">
        <v>33</v>
      </c>
      <c r="G8" s="32" t="s">
        <v>34</v>
      </c>
      <c r="H8" s="32" t="s">
        <v>36</v>
      </c>
      <c r="I8" s="33" t="s">
        <v>34</v>
      </c>
      <c r="J8" s="34">
        <v>262959</v>
      </c>
      <c r="K8" s="34">
        <f t="shared" si="0"/>
        <v>7718832.891246685</v>
      </c>
      <c r="L8" s="35">
        <v>6.5</v>
      </c>
      <c r="M8" s="36">
        <v>0.00058</v>
      </c>
      <c r="N8" s="34">
        <f t="shared" si="1"/>
        <v>4476.923076923077</v>
      </c>
      <c r="O8" s="37">
        <f>970*30</f>
        <v>29100</v>
      </c>
    </row>
    <row r="9" spans="2:15" ht="52.5" customHeight="1">
      <c r="B9" s="30" t="s">
        <v>37</v>
      </c>
      <c r="C9" s="30" t="s">
        <v>30</v>
      </c>
      <c r="D9" s="31" t="s">
        <v>38</v>
      </c>
      <c r="E9" s="31" t="s">
        <v>32</v>
      </c>
      <c r="F9" s="32" t="s">
        <v>33</v>
      </c>
      <c r="G9" s="32" t="s">
        <v>34</v>
      </c>
      <c r="H9" s="32" t="s">
        <v>34</v>
      </c>
      <c r="I9" s="33" t="s">
        <v>34</v>
      </c>
      <c r="J9" s="34">
        <v>6458006</v>
      </c>
      <c r="K9" s="34">
        <f t="shared" si="0"/>
        <v>16071428.571428569</v>
      </c>
      <c r="L9" s="35">
        <v>7.5</v>
      </c>
      <c r="M9" s="36">
        <v>0.00028000000000000003</v>
      </c>
      <c r="N9" s="34">
        <f t="shared" si="1"/>
        <v>4500</v>
      </c>
      <c r="O9" s="37">
        <f>1125*30</f>
        <v>33750</v>
      </c>
    </row>
    <row r="10" spans="2:15" ht="60.75" customHeight="1">
      <c r="B10" s="30" t="s">
        <v>37</v>
      </c>
      <c r="C10" s="30" t="s">
        <v>30</v>
      </c>
      <c r="D10" s="31" t="s">
        <v>38</v>
      </c>
      <c r="E10" s="31" t="s">
        <v>32</v>
      </c>
      <c r="F10" s="32" t="s">
        <v>33</v>
      </c>
      <c r="G10" s="32" t="s">
        <v>35</v>
      </c>
      <c r="H10" s="32" t="s">
        <v>34</v>
      </c>
      <c r="I10" s="33" t="s">
        <v>34</v>
      </c>
      <c r="J10" s="34">
        <v>405026</v>
      </c>
      <c r="K10" s="34">
        <f t="shared" si="0"/>
        <v>8392857.142857142</v>
      </c>
      <c r="L10" s="35">
        <v>7</v>
      </c>
      <c r="M10" s="36">
        <v>0.00048</v>
      </c>
      <c r="N10" s="34">
        <f t="shared" si="1"/>
        <v>4028.571428571428</v>
      </c>
      <c r="O10" s="37">
        <f>940*30</f>
        <v>28200</v>
      </c>
    </row>
    <row r="11" spans="2:15" ht="54" customHeight="1">
      <c r="B11" s="30" t="s">
        <v>37</v>
      </c>
      <c r="C11" s="30" t="s">
        <v>30</v>
      </c>
      <c r="D11" s="31" t="s">
        <v>38</v>
      </c>
      <c r="E11" s="31" t="s">
        <v>32</v>
      </c>
      <c r="F11" s="32" t="s">
        <v>33</v>
      </c>
      <c r="G11" s="32" t="s">
        <v>34</v>
      </c>
      <c r="H11" s="32" t="s">
        <v>36</v>
      </c>
      <c r="I11" s="33" t="s">
        <v>34</v>
      </c>
      <c r="J11" s="34">
        <v>262955</v>
      </c>
      <c r="K11" s="34">
        <f t="shared" si="0"/>
        <v>6445623.3421750665</v>
      </c>
      <c r="L11" s="35">
        <v>6.5</v>
      </c>
      <c r="M11" s="36">
        <v>0.00058</v>
      </c>
      <c r="N11" s="34">
        <f t="shared" si="1"/>
        <v>3738.4615384615386</v>
      </c>
      <c r="O11" s="37">
        <f>810*30</f>
        <v>24300</v>
      </c>
    </row>
    <row r="12" spans="2:15" s="38" customFormat="1" ht="100.5" customHeight="1">
      <c r="B12" s="39" t="s">
        <v>39</v>
      </c>
      <c r="C12" s="39" t="s">
        <v>30</v>
      </c>
      <c r="D12" s="40" t="s">
        <v>40</v>
      </c>
      <c r="E12" s="31" t="s">
        <v>32</v>
      </c>
      <c r="F12" s="32" t="s">
        <v>33</v>
      </c>
      <c r="G12" s="41" t="s">
        <v>34</v>
      </c>
      <c r="H12" s="41" t="s">
        <v>34</v>
      </c>
      <c r="I12" s="41" t="s">
        <v>41</v>
      </c>
      <c r="J12" s="42">
        <f>19659+8811+1763+95329+13378</f>
        <v>138940</v>
      </c>
      <c r="K12" s="43">
        <f t="shared" si="0"/>
        <v>13186813.186813185</v>
      </c>
      <c r="L12" s="35">
        <v>6.5</v>
      </c>
      <c r="M12" s="36">
        <v>0.00028000000000000003</v>
      </c>
      <c r="N12" s="43">
        <f t="shared" si="1"/>
        <v>3692.3076923076924</v>
      </c>
      <c r="O12" s="37">
        <f>800*30</f>
        <v>24000</v>
      </c>
    </row>
    <row r="13" spans="2:15" ht="12.75" hidden="1">
      <c r="B13" s="30"/>
      <c r="C13" s="30"/>
      <c r="D13" s="44"/>
      <c r="E13" s="44"/>
      <c r="F13" s="31"/>
      <c r="G13" s="32"/>
      <c r="H13" s="32" t="s">
        <v>34</v>
      </c>
      <c r="I13" s="32" t="s">
        <v>34</v>
      </c>
      <c r="J13" s="45">
        <v>954222</v>
      </c>
      <c r="K13" s="34">
        <f t="shared" si="0"/>
        <v>3061224.4897959186</v>
      </c>
      <c r="L13" s="35">
        <v>14</v>
      </c>
      <c r="M13" s="36">
        <v>0.00014</v>
      </c>
      <c r="N13" s="34">
        <f t="shared" si="1"/>
        <v>428.57142857142856</v>
      </c>
      <c r="O13" s="37">
        <v>6000</v>
      </c>
    </row>
    <row r="14" spans="2:15" s="46" customFormat="1" ht="42.75" customHeight="1">
      <c r="B14" s="47" t="s">
        <v>29</v>
      </c>
      <c r="C14" s="47" t="s">
        <v>30</v>
      </c>
      <c r="D14" s="48" t="s">
        <v>31</v>
      </c>
      <c r="E14" s="48" t="s">
        <v>32</v>
      </c>
      <c r="F14" s="49" t="s">
        <v>42</v>
      </c>
      <c r="G14" s="49" t="s">
        <v>34</v>
      </c>
      <c r="H14" s="49" t="s">
        <v>34</v>
      </c>
      <c r="I14" s="50" t="s">
        <v>34</v>
      </c>
      <c r="J14" s="51">
        <v>3076612</v>
      </c>
      <c r="K14" s="51">
        <f t="shared" si="0"/>
        <v>19780219.78021978</v>
      </c>
      <c r="L14" s="52">
        <v>6.5</v>
      </c>
      <c r="M14" s="53">
        <v>0.00028000000000000003</v>
      </c>
      <c r="N14" s="51">
        <f t="shared" si="1"/>
        <v>5538.461538461538</v>
      </c>
      <c r="O14" s="54">
        <f>1200*30</f>
        <v>36000</v>
      </c>
    </row>
    <row r="15" spans="2:15" ht="29.25" customHeight="1">
      <c r="B15" s="30" t="s">
        <v>29</v>
      </c>
      <c r="C15" s="30" t="s">
        <v>30</v>
      </c>
      <c r="D15" s="31" t="s">
        <v>31</v>
      </c>
      <c r="E15" s="31" t="s">
        <v>32</v>
      </c>
      <c r="F15" s="32" t="s">
        <v>42</v>
      </c>
      <c r="G15" s="32" t="s">
        <v>35</v>
      </c>
      <c r="H15" s="32" t="s">
        <v>34</v>
      </c>
      <c r="I15" s="32" t="s">
        <v>34</v>
      </c>
      <c r="J15" s="45">
        <v>137568</v>
      </c>
      <c r="K15" s="34">
        <f t="shared" si="0"/>
        <v>16964285.714285713</v>
      </c>
      <c r="L15" s="35">
        <v>6</v>
      </c>
      <c r="M15" s="36">
        <v>0.00028000000000000003</v>
      </c>
      <c r="N15" s="34">
        <f t="shared" si="1"/>
        <v>4750</v>
      </c>
      <c r="O15" s="37">
        <f>950*30</f>
        <v>28500</v>
      </c>
    </row>
    <row r="16" spans="2:15" ht="36" customHeight="1">
      <c r="B16" s="30" t="s">
        <v>29</v>
      </c>
      <c r="C16" s="30" t="s">
        <v>30</v>
      </c>
      <c r="D16" s="31" t="s">
        <v>31</v>
      </c>
      <c r="E16" s="31" t="s">
        <v>32</v>
      </c>
      <c r="F16" s="32" t="s">
        <v>42</v>
      </c>
      <c r="G16" s="32" t="s">
        <v>34</v>
      </c>
      <c r="H16" s="32" t="s">
        <v>36</v>
      </c>
      <c r="I16" s="33" t="s">
        <v>34</v>
      </c>
      <c r="J16" s="44">
        <v>106184</v>
      </c>
      <c r="K16" s="34">
        <f t="shared" si="0"/>
        <v>15584415.584415583</v>
      </c>
      <c r="L16" s="35">
        <v>5.5</v>
      </c>
      <c r="M16" s="36">
        <v>0.00028000000000000003</v>
      </c>
      <c r="N16" s="34">
        <f t="shared" si="1"/>
        <v>4363.636363636364</v>
      </c>
      <c r="O16" s="37">
        <f>800*30</f>
        <v>24000</v>
      </c>
    </row>
    <row r="17" spans="2:15" ht="45" customHeight="1">
      <c r="B17" s="30" t="s">
        <v>37</v>
      </c>
      <c r="C17" s="30" t="s">
        <v>30</v>
      </c>
      <c r="D17" s="31" t="s">
        <v>38</v>
      </c>
      <c r="E17" s="31" t="s">
        <v>32</v>
      </c>
      <c r="F17" s="32" t="s">
        <v>42</v>
      </c>
      <c r="G17" s="32" t="s">
        <v>34</v>
      </c>
      <c r="H17" s="32" t="s">
        <v>34</v>
      </c>
      <c r="I17" s="33" t="s">
        <v>34</v>
      </c>
      <c r="J17" s="45">
        <v>3059535</v>
      </c>
      <c r="K17" s="34">
        <f t="shared" si="0"/>
        <v>16483516.48351648</v>
      </c>
      <c r="L17" s="35">
        <v>6.5</v>
      </c>
      <c r="M17" s="36">
        <v>0.00028000000000000003</v>
      </c>
      <c r="N17" s="34">
        <f t="shared" si="1"/>
        <v>4615.384615384615</v>
      </c>
      <c r="O17" s="37">
        <f>1000*30</f>
        <v>30000</v>
      </c>
    </row>
    <row r="18" spans="2:15" ht="52.5" customHeight="1">
      <c r="B18" s="30" t="s">
        <v>37</v>
      </c>
      <c r="C18" s="30" t="s">
        <v>30</v>
      </c>
      <c r="D18" s="31" t="s">
        <v>38</v>
      </c>
      <c r="E18" s="31" t="s">
        <v>32</v>
      </c>
      <c r="F18" s="32" t="s">
        <v>42</v>
      </c>
      <c r="G18" s="32" t="s">
        <v>35</v>
      </c>
      <c r="H18" s="32" t="s">
        <v>34</v>
      </c>
      <c r="I18" s="33" t="s">
        <v>34</v>
      </c>
      <c r="J18" s="44">
        <v>102727</v>
      </c>
      <c r="K18" s="34">
        <f t="shared" si="0"/>
        <v>14642857.142857142</v>
      </c>
      <c r="L18" s="35">
        <v>6</v>
      </c>
      <c r="M18" s="36">
        <v>0.00028000000000000003</v>
      </c>
      <c r="N18" s="34">
        <f t="shared" si="1"/>
        <v>4100</v>
      </c>
      <c r="O18" s="37">
        <f>820*30</f>
        <v>24600</v>
      </c>
    </row>
    <row r="19" spans="2:15" ht="54" customHeight="1">
      <c r="B19" s="30" t="s">
        <v>37</v>
      </c>
      <c r="C19" s="30" t="s">
        <v>30</v>
      </c>
      <c r="D19" s="31" t="s">
        <v>38</v>
      </c>
      <c r="E19" s="31" t="s">
        <v>32</v>
      </c>
      <c r="F19" s="32" t="s">
        <v>42</v>
      </c>
      <c r="G19" s="32" t="s">
        <v>34</v>
      </c>
      <c r="H19" s="32" t="s">
        <v>36</v>
      </c>
      <c r="I19" s="33" t="s">
        <v>34</v>
      </c>
      <c r="J19" s="44">
        <v>87437</v>
      </c>
      <c r="K19" s="34">
        <f t="shared" si="0"/>
        <v>14025974.025974024</v>
      </c>
      <c r="L19" s="35">
        <v>5.5</v>
      </c>
      <c r="M19" s="36">
        <v>0.00028000000000000003</v>
      </c>
      <c r="N19" s="34">
        <f t="shared" si="1"/>
        <v>3927.272727272727</v>
      </c>
      <c r="O19" s="37">
        <f>720*30</f>
        <v>21600</v>
      </c>
    </row>
    <row r="20" spans="2:15" ht="64.5" customHeight="1">
      <c r="B20" s="39" t="s">
        <v>39</v>
      </c>
      <c r="C20" s="39" t="s">
        <v>30</v>
      </c>
      <c r="D20" s="40" t="s">
        <v>40</v>
      </c>
      <c r="E20" s="40" t="s">
        <v>32</v>
      </c>
      <c r="F20" s="32" t="s">
        <v>42</v>
      </c>
      <c r="G20" s="41" t="s">
        <v>34</v>
      </c>
      <c r="H20" s="41" t="s">
        <v>34</v>
      </c>
      <c r="I20" s="41" t="s">
        <v>41</v>
      </c>
      <c r="J20" s="44">
        <f>5753+587+29776+4425</f>
        <v>40541</v>
      </c>
      <c r="K20" s="34">
        <f t="shared" si="0"/>
        <v>10909090.909090908</v>
      </c>
      <c r="L20" s="35">
        <v>5.5</v>
      </c>
      <c r="M20" s="36">
        <v>0.00028000000000000003</v>
      </c>
      <c r="N20" s="34">
        <f t="shared" si="1"/>
        <v>3054.5454545454545</v>
      </c>
      <c r="O20" s="37">
        <f>560*30</f>
        <v>16800</v>
      </c>
    </row>
    <row r="21" spans="2:15" ht="12.75" customHeight="1">
      <c r="B21" s="89" t="s">
        <v>43</v>
      </c>
      <c r="C21" s="89"/>
      <c r="D21" s="89"/>
      <c r="E21" s="89"/>
      <c r="F21" s="89"/>
      <c r="G21" s="89"/>
      <c r="H21" s="89"/>
      <c r="I21" s="89"/>
      <c r="J21" s="45">
        <f>SUM(J6:J20)</f>
        <v>21815027</v>
      </c>
      <c r="K21" s="45">
        <f>SUM(K6:K20)</f>
        <v>192999282.12181905</v>
      </c>
      <c r="L21" s="55">
        <f>O21/N21</f>
        <v>6.52973369419752</v>
      </c>
      <c r="M21" s="56">
        <f>N21/J21</f>
        <v>0.002831593044614555</v>
      </c>
      <c r="N21" s="45">
        <f>SUM(N6:N20)</f>
        <v>61771.27872127872</v>
      </c>
      <c r="O21" s="45">
        <f>SUM(O6:O20)</f>
        <v>403350</v>
      </c>
    </row>
    <row r="22" spans="2:15" ht="24" customHeight="1">
      <c r="B22" s="57"/>
      <c r="O22" s="58"/>
    </row>
    <row r="23" spans="2:15" ht="24" customHeight="1">
      <c r="B23" s="29" t="s">
        <v>15</v>
      </c>
      <c r="C23" s="29" t="s">
        <v>16</v>
      </c>
      <c r="D23" s="29" t="s">
        <v>17</v>
      </c>
      <c r="E23" s="29" t="s">
        <v>18</v>
      </c>
      <c r="F23" s="29" t="s">
        <v>19</v>
      </c>
      <c r="G23" s="29" t="s">
        <v>20</v>
      </c>
      <c r="H23" s="29" t="s">
        <v>21</v>
      </c>
      <c r="I23" s="29" t="s">
        <v>22</v>
      </c>
      <c r="J23" s="29" t="s">
        <v>23</v>
      </c>
      <c r="K23" s="29" t="s">
        <v>24</v>
      </c>
      <c r="L23" s="29" t="s">
        <v>44</v>
      </c>
      <c r="M23" s="29" t="s">
        <v>26</v>
      </c>
      <c r="N23" s="29" t="s">
        <v>27</v>
      </c>
      <c r="O23" s="29" t="s">
        <v>28</v>
      </c>
    </row>
    <row r="24" spans="2:15" ht="24" customHeight="1">
      <c r="B24" s="59" t="s">
        <v>29</v>
      </c>
      <c r="C24" s="60" t="s">
        <v>45</v>
      </c>
      <c r="D24" s="61" t="s">
        <v>31</v>
      </c>
      <c r="E24" s="62" t="s">
        <v>32</v>
      </c>
      <c r="F24" s="32" t="s">
        <v>33</v>
      </c>
      <c r="G24" s="60" t="s">
        <v>34</v>
      </c>
      <c r="H24" s="60" t="s">
        <v>34</v>
      </c>
      <c r="I24" s="60" t="s">
        <v>34</v>
      </c>
      <c r="J24" s="34">
        <v>6151668</v>
      </c>
      <c r="K24" s="63">
        <f aca="true" t="shared" si="2" ref="K24:K37">1000*O24/L24</f>
        <v>9024390.24390244</v>
      </c>
      <c r="L24" s="62" t="s">
        <v>46</v>
      </c>
      <c r="M24" s="62">
        <v>0.0008500000000000001</v>
      </c>
      <c r="N24" s="63">
        <f aca="true" t="shared" si="3" ref="N24:N37">M24*K24</f>
        <v>7670.731707317074</v>
      </c>
      <c r="O24" s="62" t="s">
        <v>47</v>
      </c>
    </row>
    <row r="25" spans="2:15" ht="24" customHeight="1">
      <c r="B25" s="59" t="s">
        <v>29</v>
      </c>
      <c r="C25" s="60" t="s">
        <v>45</v>
      </c>
      <c r="D25" s="61" t="s">
        <v>31</v>
      </c>
      <c r="E25" s="62" t="s">
        <v>32</v>
      </c>
      <c r="F25" s="32" t="s">
        <v>33</v>
      </c>
      <c r="G25" s="32" t="s">
        <v>35</v>
      </c>
      <c r="H25" s="60" t="s">
        <v>34</v>
      </c>
      <c r="I25" s="60" t="s">
        <v>34</v>
      </c>
      <c r="J25" s="34">
        <v>570647</v>
      </c>
      <c r="K25" s="63">
        <f t="shared" si="2"/>
        <v>6923076.923076923</v>
      </c>
      <c r="L25" s="62" t="s">
        <v>48</v>
      </c>
      <c r="M25" s="62" t="s">
        <v>49</v>
      </c>
      <c r="N25" s="63">
        <f t="shared" si="3"/>
        <v>6161.538461538461</v>
      </c>
      <c r="O25" s="62" t="s">
        <v>50</v>
      </c>
    </row>
    <row r="26" spans="2:15" ht="24" customHeight="1">
      <c r="B26" s="59" t="s">
        <v>29</v>
      </c>
      <c r="C26" s="60" t="s">
        <v>45</v>
      </c>
      <c r="D26" s="61" t="s">
        <v>31</v>
      </c>
      <c r="E26" s="62" t="s">
        <v>32</v>
      </c>
      <c r="F26" s="32" t="s">
        <v>33</v>
      </c>
      <c r="G26" s="60" t="s">
        <v>34</v>
      </c>
      <c r="H26" s="32" t="s">
        <v>36</v>
      </c>
      <c r="I26" s="60" t="s">
        <v>34</v>
      </c>
      <c r="J26" s="34">
        <v>262959</v>
      </c>
      <c r="K26" s="63">
        <f t="shared" si="2"/>
        <v>6315789.473684211</v>
      </c>
      <c r="L26" s="62" t="s">
        <v>51</v>
      </c>
      <c r="M26" s="62" t="s">
        <v>52</v>
      </c>
      <c r="N26" s="63">
        <f t="shared" si="3"/>
        <v>5810.526315789474</v>
      </c>
      <c r="O26" s="62" t="s">
        <v>53</v>
      </c>
    </row>
    <row r="27" spans="2:15" ht="24" customHeight="1">
      <c r="B27" s="64" t="s">
        <v>37</v>
      </c>
      <c r="C27" s="60" t="s">
        <v>45</v>
      </c>
      <c r="D27" s="65" t="s">
        <v>38</v>
      </c>
      <c r="E27" s="31" t="s">
        <v>32</v>
      </c>
      <c r="F27" s="32" t="s">
        <v>33</v>
      </c>
      <c r="G27" s="32" t="s">
        <v>34</v>
      </c>
      <c r="H27" s="32" t="s">
        <v>34</v>
      </c>
      <c r="I27" s="33" t="s">
        <v>34</v>
      </c>
      <c r="J27" s="34">
        <v>6458006</v>
      </c>
      <c r="K27" s="63">
        <f t="shared" si="2"/>
        <v>5121951.219512195</v>
      </c>
      <c r="L27" s="62" t="s">
        <v>46</v>
      </c>
      <c r="M27" s="62">
        <v>0.0008500000000000001</v>
      </c>
      <c r="N27" s="63">
        <f t="shared" si="3"/>
        <v>4353.658536585366</v>
      </c>
      <c r="O27" s="62" t="s">
        <v>54</v>
      </c>
    </row>
    <row r="28" spans="2:15" ht="24" customHeight="1">
      <c r="B28" s="64" t="s">
        <v>37</v>
      </c>
      <c r="C28" s="60" t="s">
        <v>45</v>
      </c>
      <c r="D28" s="65" t="s">
        <v>38</v>
      </c>
      <c r="E28" s="31" t="s">
        <v>32</v>
      </c>
      <c r="F28" s="32" t="s">
        <v>33</v>
      </c>
      <c r="G28" s="32" t="s">
        <v>35</v>
      </c>
      <c r="H28" s="32" t="s">
        <v>34</v>
      </c>
      <c r="I28" s="33" t="s">
        <v>34</v>
      </c>
      <c r="J28" s="34">
        <v>405026</v>
      </c>
      <c r="K28" s="63">
        <f t="shared" si="2"/>
        <v>4871794.871794872</v>
      </c>
      <c r="L28" s="62" t="s">
        <v>48</v>
      </c>
      <c r="M28" s="62" t="s">
        <v>49</v>
      </c>
      <c r="N28" s="63">
        <f t="shared" si="3"/>
        <v>4335.897435897436</v>
      </c>
      <c r="O28" s="62" t="s">
        <v>55</v>
      </c>
    </row>
    <row r="29" spans="2:15" ht="24" customHeight="1">
      <c r="B29" s="64" t="s">
        <v>37</v>
      </c>
      <c r="C29" s="60" t="s">
        <v>45</v>
      </c>
      <c r="D29" s="65" t="s">
        <v>38</v>
      </c>
      <c r="E29" s="31" t="s">
        <v>32</v>
      </c>
      <c r="F29" s="32" t="s">
        <v>33</v>
      </c>
      <c r="G29" s="32" t="s">
        <v>34</v>
      </c>
      <c r="H29" s="32" t="s">
        <v>36</v>
      </c>
      <c r="I29" s="33" t="s">
        <v>34</v>
      </c>
      <c r="J29" s="34">
        <v>262955</v>
      </c>
      <c r="K29" s="63">
        <f t="shared" si="2"/>
        <v>4736842.105263158</v>
      </c>
      <c r="L29" s="62" t="s">
        <v>51</v>
      </c>
      <c r="M29" s="62" t="s">
        <v>52</v>
      </c>
      <c r="N29" s="63">
        <f t="shared" si="3"/>
        <v>4357.894736842105</v>
      </c>
      <c r="O29" s="62" t="s">
        <v>56</v>
      </c>
    </row>
    <row r="30" spans="2:15" ht="24" customHeight="1">
      <c r="B30" s="66" t="s">
        <v>39</v>
      </c>
      <c r="C30" s="60" t="s">
        <v>45</v>
      </c>
      <c r="D30" s="67" t="s">
        <v>40</v>
      </c>
      <c r="E30" s="40" t="s">
        <v>32</v>
      </c>
      <c r="F30" s="32" t="s">
        <v>33</v>
      </c>
      <c r="G30" s="41" t="s">
        <v>34</v>
      </c>
      <c r="H30" s="41" t="s">
        <v>34</v>
      </c>
      <c r="I30" s="41" t="s">
        <v>41</v>
      </c>
      <c r="J30" s="42">
        <f>19659+8811+1763+95329+13378</f>
        <v>138940</v>
      </c>
      <c r="K30" s="63">
        <f t="shared" si="2"/>
        <v>4146341.4634146346</v>
      </c>
      <c r="L30" s="62" t="s">
        <v>46</v>
      </c>
      <c r="M30" s="62" t="s">
        <v>57</v>
      </c>
      <c r="N30" s="63">
        <f t="shared" si="3"/>
        <v>4104.878048780488</v>
      </c>
      <c r="O30" s="62" t="s">
        <v>58</v>
      </c>
    </row>
    <row r="31" spans="2:15" ht="24" customHeight="1">
      <c r="B31" s="59" t="s">
        <v>29</v>
      </c>
      <c r="C31" s="60" t="s">
        <v>45</v>
      </c>
      <c r="D31" s="61" t="s">
        <v>31</v>
      </c>
      <c r="E31" s="62" t="s">
        <v>32</v>
      </c>
      <c r="F31" s="32" t="s">
        <v>42</v>
      </c>
      <c r="G31" s="60" t="s">
        <v>34</v>
      </c>
      <c r="H31" s="60" t="s">
        <v>34</v>
      </c>
      <c r="I31" s="60" t="s">
        <v>34</v>
      </c>
      <c r="J31" s="51">
        <v>3076612</v>
      </c>
      <c r="K31" s="63">
        <f t="shared" si="2"/>
        <v>9000000</v>
      </c>
      <c r="L31" s="62" t="s">
        <v>59</v>
      </c>
      <c r="M31" s="62">
        <v>0.0008500000000000001</v>
      </c>
      <c r="N31" s="63">
        <f t="shared" si="3"/>
        <v>7650.000000000001</v>
      </c>
      <c r="O31" s="62" t="s">
        <v>60</v>
      </c>
    </row>
    <row r="32" spans="2:15" ht="24" customHeight="1">
      <c r="B32" s="59" t="s">
        <v>29</v>
      </c>
      <c r="C32" s="60" t="s">
        <v>45</v>
      </c>
      <c r="D32" s="61" t="s">
        <v>31</v>
      </c>
      <c r="E32" s="62" t="s">
        <v>32</v>
      </c>
      <c r="F32" s="32" t="s">
        <v>42</v>
      </c>
      <c r="G32" s="32" t="s">
        <v>35</v>
      </c>
      <c r="H32" s="60" t="s">
        <v>34</v>
      </c>
      <c r="I32" s="60" t="s">
        <v>34</v>
      </c>
      <c r="J32" s="34">
        <v>570647</v>
      </c>
      <c r="K32" s="63">
        <f t="shared" si="2"/>
        <v>6842105.263157895</v>
      </c>
      <c r="L32" s="62" t="s">
        <v>51</v>
      </c>
      <c r="M32" s="62" t="s">
        <v>49</v>
      </c>
      <c r="N32" s="63">
        <f t="shared" si="3"/>
        <v>6089.473684210526</v>
      </c>
      <c r="O32" s="62" t="s">
        <v>61</v>
      </c>
    </row>
    <row r="33" spans="2:15" ht="24" customHeight="1">
      <c r="B33" s="59" t="s">
        <v>29</v>
      </c>
      <c r="C33" s="60" t="s">
        <v>45</v>
      </c>
      <c r="D33" s="61" t="s">
        <v>31</v>
      </c>
      <c r="E33" s="62" t="s">
        <v>32</v>
      </c>
      <c r="F33" s="32" t="s">
        <v>42</v>
      </c>
      <c r="G33" s="60" t="s">
        <v>34</v>
      </c>
      <c r="H33" s="32" t="s">
        <v>36</v>
      </c>
      <c r="I33" s="60" t="s">
        <v>34</v>
      </c>
      <c r="J33" s="34">
        <v>262959</v>
      </c>
      <c r="K33" s="63">
        <f t="shared" si="2"/>
        <v>6756756.756756756</v>
      </c>
      <c r="L33" s="62" t="s">
        <v>62</v>
      </c>
      <c r="M33" s="62" t="s">
        <v>52</v>
      </c>
      <c r="N33" s="63">
        <f t="shared" si="3"/>
        <v>6216.216216216216</v>
      </c>
      <c r="O33" s="62" t="s">
        <v>63</v>
      </c>
    </row>
    <row r="34" spans="2:15" ht="24" customHeight="1">
      <c r="B34" s="64" t="s">
        <v>37</v>
      </c>
      <c r="C34" s="60" t="s">
        <v>45</v>
      </c>
      <c r="D34" s="65" t="s">
        <v>38</v>
      </c>
      <c r="E34" s="31" t="s">
        <v>32</v>
      </c>
      <c r="F34" s="32" t="s">
        <v>42</v>
      </c>
      <c r="G34" s="32" t="s">
        <v>34</v>
      </c>
      <c r="H34" s="32" t="s">
        <v>34</v>
      </c>
      <c r="I34" s="33" t="s">
        <v>34</v>
      </c>
      <c r="J34" s="34">
        <v>6458006</v>
      </c>
      <c r="K34" s="63">
        <f t="shared" si="2"/>
        <v>5000000</v>
      </c>
      <c r="L34" s="62" t="s">
        <v>59</v>
      </c>
      <c r="M34" s="62">
        <v>0.0008500000000000001</v>
      </c>
      <c r="N34" s="63">
        <f t="shared" si="3"/>
        <v>4250</v>
      </c>
      <c r="O34" s="62" t="s">
        <v>64</v>
      </c>
    </row>
    <row r="35" spans="2:15" ht="48" customHeight="1">
      <c r="B35" s="64" t="s">
        <v>37</v>
      </c>
      <c r="C35" s="60" t="s">
        <v>45</v>
      </c>
      <c r="D35" s="65" t="s">
        <v>38</v>
      </c>
      <c r="E35" s="31" t="s">
        <v>32</v>
      </c>
      <c r="F35" s="32" t="s">
        <v>42</v>
      </c>
      <c r="G35" s="32" t="s">
        <v>35</v>
      </c>
      <c r="H35" s="32" t="s">
        <v>34</v>
      </c>
      <c r="I35" s="33" t="s">
        <v>34</v>
      </c>
      <c r="J35" s="34">
        <v>405026</v>
      </c>
      <c r="K35" s="63">
        <f t="shared" si="2"/>
        <v>4736842.105263158</v>
      </c>
      <c r="L35" s="62" t="s">
        <v>51</v>
      </c>
      <c r="M35" s="62" t="s">
        <v>49</v>
      </c>
      <c r="N35" s="63">
        <f t="shared" si="3"/>
        <v>4215.78947368421</v>
      </c>
      <c r="O35" s="62" t="s">
        <v>56</v>
      </c>
    </row>
    <row r="36" spans="2:15" ht="54.75" customHeight="1">
      <c r="B36" s="64" t="s">
        <v>37</v>
      </c>
      <c r="C36" s="60" t="s">
        <v>45</v>
      </c>
      <c r="D36" s="65" t="s">
        <v>38</v>
      </c>
      <c r="E36" s="31" t="s">
        <v>32</v>
      </c>
      <c r="F36" s="32" t="s">
        <v>42</v>
      </c>
      <c r="G36" s="32" t="s">
        <v>34</v>
      </c>
      <c r="H36" s="32" t="s">
        <v>36</v>
      </c>
      <c r="I36" s="33" t="s">
        <v>34</v>
      </c>
      <c r="J36" s="34">
        <v>262955</v>
      </c>
      <c r="K36" s="63">
        <f t="shared" si="2"/>
        <v>4594594.594594594</v>
      </c>
      <c r="L36" s="62" t="s">
        <v>62</v>
      </c>
      <c r="M36" s="62" t="s">
        <v>52</v>
      </c>
      <c r="N36" s="63">
        <f t="shared" si="3"/>
        <v>4227.027027027027</v>
      </c>
      <c r="O36" s="62" t="s">
        <v>58</v>
      </c>
    </row>
    <row r="37" spans="2:15" ht="81.75" customHeight="1">
      <c r="B37" s="66" t="s">
        <v>39</v>
      </c>
      <c r="C37" s="60" t="s">
        <v>45</v>
      </c>
      <c r="D37" s="67" t="s">
        <v>40</v>
      </c>
      <c r="E37" s="40" t="s">
        <v>32</v>
      </c>
      <c r="F37" s="32" t="s">
        <v>42</v>
      </c>
      <c r="G37" s="41" t="s">
        <v>34</v>
      </c>
      <c r="H37" s="41" t="s">
        <v>34</v>
      </c>
      <c r="I37" s="68" t="s">
        <v>41</v>
      </c>
      <c r="J37" s="42">
        <f>19659+8811+1763+95329+13378</f>
        <v>138940</v>
      </c>
      <c r="K37" s="63">
        <f t="shared" si="2"/>
        <v>4000000</v>
      </c>
      <c r="L37" s="62" t="s">
        <v>59</v>
      </c>
      <c r="M37" s="62" t="s">
        <v>57</v>
      </c>
      <c r="N37" s="63">
        <f t="shared" si="3"/>
        <v>3960</v>
      </c>
      <c r="O37" s="62" t="s">
        <v>65</v>
      </c>
    </row>
  </sheetData>
  <sheetProtection selectLockedCells="1" selectUnlockedCells="1"/>
  <mergeCells count="2">
    <mergeCell ref="B4:H4"/>
    <mergeCell ref="B21:I21"/>
  </mergeCells>
  <printOptions/>
  <pageMargins left="0.7479166666666667" right="0.7479166666666667" top="0.9840277777777777" bottom="0.9840277777777777" header="0.5118055555555555" footer="0.5118055555555555"/>
  <pageSetup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dimension ref="A1:M14"/>
  <sheetViews>
    <sheetView zoomScalePageLayoutView="0" workbookViewId="0" topLeftCell="A1">
      <pane ySplit="1" topLeftCell="A1" activePane="bottomLeft" state="split"/>
      <selection pane="topLeft" activeCell="D12" sqref="D12"/>
      <selection pane="bottomLeft" activeCell="B15" sqref="B15"/>
    </sheetView>
  </sheetViews>
  <sheetFormatPr defaultColWidth="9.140625" defaultRowHeight="12.75"/>
  <cols>
    <col min="1" max="1" width="5.140625" style="1" customWidth="1"/>
    <col min="2" max="2" width="27.00390625" style="69" customWidth="1"/>
    <col min="3" max="3" width="8.00390625" style="69" customWidth="1"/>
    <col min="4" max="4" width="10.421875" style="69" customWidth="1"/>
    <col min="5" max="6" width="9.140625" style="69" customWidth="1"/>
    <col min="7" max="7" width="21.00390625" style="69" customWidth="1"/>
    <col min="8" max="8" width="18.140625" style="69" customWidth="1"/>
    <col min="9" max="9" width="19.57421875" style="69" customWidth="1"/>
    <col min="10" max="10" width="17.140625" style="69" customWidth="1"/>
    <col min="11" max="11" width="12.57421875" style="69" customWidth="1"/>
    <col min="12" max="12" width="15.28125" style="69" customWidth="1"/>
    <col min="13" max="16384" width="9.140625" style="69" customWidth="1"/>
  </cols>
  <sheetData>
    <row r="1" spans="1:11" ht="13.5" customHeight="1">
      <c r="A1" s="70"/>
      <c r="B1" s="1"/>
      <c r="C1" s="1"/>
      <c r="D1" s="1"/>
      <c r="E1" s="1"/>
      <c r="F1" s="1"/>
      <c r="G1" s="1"/>
      <c r="H1" s="1"/>
      <c r="I1" s="1"/>
      <c r="J1" s="1"/>
      <c r="K1" s="1"/>
    </row>
    <row r="2" spans="1:11" ht="42" customHeight="1">
      <c r="A2" s="70"/>
      <c r="B2" s="1"/>
      <c r="C2" s="1"/>
      <c r="D2" s="1"/>
      <c r="E2" s="1"/>
      <c r="F2" s="1"/>
      <c r="G2" s="1"/>
      <c r="H2" s="1"/>
      <c r="I2" s="1"/>
      <c r="J2" s="1"/>
      <c r="K2" s="1"/>
    </row>
    <row r="3" spans="1:11" ht="33.75" customHeight="1">
      <c r="A3" s="70"/>
      <c r="B3" s="27" t="s">
        <v>66</v>
      </c>
      <c r="C3" s="1"/>
      <c r="D3" s="28"/>
      <c r="E3" s="28"/>
      <c r="F3" s="28"/>
      <c r="G3" s="28"/>
      <c r="H3" s="28"/>
      <c r="I3" s="28"/>
      <c r="J3" s="1"/>
      <c r="K3" s="1"/>
    </row>
    <row r="4" spans="1:11" ht="18" customHeight="1">
      <c r="A4" s="70"/>
      <c r="B4" s="57" t="s">
        <v>67</v>
      </c>
      <c r="C4" s="27"/>
      <c r="D4" s="28"/>
      <c r="E4" s="28"/>
      <c r="F4" s="28"/>
      <c r="G4" s="28"/>
      <c r="H4" s="28"/>
      <c r="I4" s="28"/>
      <c r="J4" s="1"/>
      <c r="K4" s="1"/>
    </row>
    <row r="5" spans="2:12" s="71" customFormat="1" ht="22.5">
      <c r="B5" s="29" t="s">
        <v>15</v>
      </c>
      <c r="C5" s="29" t="s">
        <v>17</v>
      </c>
      <c r="D5" s="29" t="s">
        <v>18</v>
      </c>
      <c r="E5" s="29" t="s">
        <v>68</v>
      </c>
      <c r="F5" s="29" t="s">
        <v>69</v>
      </c>
      <c r="G5" s="29" t="s">
        <v>23</v>
      </c>
      <c r="H5" s="29" t="s">
        <v>24</v>
      </c>
      <c r="I5" s="29" t="s">
        <v>25</v>
      </c>
      <c r="J5" s="29" t="s">
        <v>70</v>
      </c>
      <c r="K5" s="29" t="s">
        <v>27</v>
      </c>
      <c r="L5" s="29" t="s">
        <v>28</v>
      </c>
    </row>
    <row r="6" spans="2:12" s="71" customFormat="1" ht="31.5">
      <c r="B6" s="60" t="s">
        <v>37</v>
      </c>
      <c r="C6" s="72" t="s">
        <v>38</v>
      </c>
      <c r="D6" s="72" t="s">
        <v>32</v>
      </c>
      <c r="E6" s="72" t="s">
        <v>71</v>
      </c>
      <c r="F6" s="60" t="s">
        <v>72</v>
      </c>
      <c r="G6" s="73">
        <v>1108520</v>
      </c>
      <c r="H6" s="73">
        <f>L6/(I6*J6)</f>
        <v>87301.58730158731</v>
      </c>
      <c r="I6" s="72" t="s">
        <v>73</v>
      </c>
      <c r="J6" s="72" t="s">
        <v>74</v>
      </c>
      <c r="K6" s="73">
        <f>H6*J6</f>
        <v>7857.142857142858</v>
      </c>
      <c r="L6" s="74">
        <v>165000</v>
      </c>
    </row>
    <row r="7" spans="2:12" s="71" customFormat="1" ht="31.5">
      <c r="B7" s="60" t="s">
        <v>29</v>
      </c>
      <c r="C7" s="72" t="s">
        <v>31</v>
      </c>
      <c r="D7" s="72" t="s">
        <v>32</v>
      </c>
      <c r="E7" s="72" t="s">
        <v>71</v>
      </c>
      <c r="F7" s="60" t="s">
        <v>72</v>
      </c>
      <c r="G7" s="73">
        <v>999240</v>
      </c>
      <c r="H7" s="73">
        <f>L7/(I7*J7)</f>
        <v>90625</v>
      </c>
      <c r="I7" s="72" t="s">
        <v>75</v>
      </c>
      <c r="J7" s="72" t="s">
        <v>76</v>
      </c>
      <c r="K7" s="73">
        <f>H7*J7</f>
        <v>7250</v>
      </c>
      <c r="L7" s="74">
        <v>145000</v>
      </c>
    </row>
    <row r="8" spans="2:12" s="71" customFormat="1" ht="39" customHeight="1">
      <c r="B8" s="60" t="s">
        <v>37</v>
      </c>
      <c r="C8" s="72" t="s">
        <v>38</v>
      </c>
      <c r="D8" s="72" t="s">
        <v>32</v>
      </c>
      <c r="E8" s="72" t="s">
        <v>71</v>
      </c>
      <c r="F8" s="60" t="s">
        <v>77</v>
      </c>
      <c r="G8" s="73">
        <v>297560</v>
      </c>
      <c r="H8" s="73">
        <f>L8/(I8*J8)</f>
        <v>88888.88888888889</v>
      </c>
      <c r="I8" s="72" t="s">
        <v>75</v>
      </c>
      <c r="J8" s="72" t="s">
        <v>74</v>
      </c>
      <c r="K8" s="73">
        <f>H8*J8</f>
        <v>8000</v>
      </c>
      <c r="L8" s="74">
        <v>160000</v>
      </c>
    </row>
    <row r="9" spans="2:12" s="71" customFormat="1" ht="28.5" customHeight="1">
      <c r="B9" s="60" t="s">
        <v>29</v>
      </c>
      <c r="C9" s="72" t="s">
        <v>31</v>
      </c>
      <c r="D9" s="72" t="s">
        <v>32</v>
      </c>
      <c r="E9" s="72" t="s">
        <v>71</v>
      </c>
      <c r="F9" s="60" t="s">
        <v>77</v>
      </c>
      <c r="G9" s="73">
        <v>334380</v>
      </c>
      <c r="H9" s="73">
        <f>L9/(I9*J9)</f>
        <v>92763.15789473684</v>
      </c>
      <c r="I9" s="72" t="s">
        <v>78</v>
      </c>
      <c r="J9" s="72" t="s">
        <v>76</v>
      </c>
      <c r="K9" s="73">
        <f>H9*J9</f>
        <v>7421.0526315789475</v>
      </c>
      <c r="L9" s="74">
        <v>141000</v>
      </c>
    </row>
    <row r="10" spans="2:12" s="71" customFormat="1" ht="11.25">
      <c r="B10" s="60" t="s">
        <v>43</v>
      </c>
      <c r="C10" s="72"/>
      <c r="D10" s="72"/>
      <c r="E10" s="72"/>
      <c r="F10" s="60"/>
      <c r="G10" s="73">
        <f>SUM(G6:G9)</f>
        <v>2739700</v>
      </c>
      <c r="H10" s="73">
        <f>SUM(H6:H9)</f>
        <v>359578.63408521307</v>
      </c>
      <c r="I10" s="73">
        <f>L10/K10</f>
        <v>20.014284834677667</v>
      </c>
      <c r="J10" s="75">
        <f>K10/H10</f>
        <v>0.08489991505303739</v>
      </c>
      <c r="K10" s="73">
        <f>SUM(K6:K9)</f>
        <v>30528.195488721805</v>
      </c>
      <c r="L10" s="73">
        <f>SUM(L6:L9)</f>
        <v>611000</v>
      </c>
    </row>
    <row r="11" ht="23.25" customHeight="1">
      <c r="B11" s="76" t="s">
        <v>79</v>
      </c>
    </row>
    <row r="12" spans="1:13" s="79" customFormat="1" ht="33.75">
      <c r="A12" s="77"/>
      <c r="B12" s="29" t="s">
        <v>15</v>
      </c>
      <c r="C12" s="29" t="s">
        <v>17</v>
      </c>
      <c r="D12" s="29" t="s">
        <v>18</v>
      </c>
      <c r="E12" s="29" t="s">
        <v>68</v>
      </c>
      <c r="F12" s="29" t="s">
        <v>69</v>
      </c>
      <c r="G12" s="29" t="s">
        <v>80</v>
      </c>
      <c r="H12" s="29" t="s">
        <v>81</v>
      </c>
      <c r="I12" s="29" t="s">
        <v>70</v>
      </c>
      <c r="J12" s="29" t="s">
        <v>27</v>
      </c>
      <c r="K12" s="29" t="s">
        <v>28</v>
      </c>
      <c r="L12" s="29" t="s">
        <v>82</v>
      </c>
      <c r="M12" s="78"/>
    </row>
    <row r="13" spans="1:13" s="79" customFormat="1" ht="31.5" customHeight="1">
      <c r="A13" s="77"/>
      <c r="B13" s="80" t="s">
        <v>83</v>
      </c>
      <c r="C13" s="62" t="s">
        <v>84</v>
      </c>
      <c r="D13" s="81" t="s">
        <v>32</v>
      </c>
      <c r="E13" s="62" t="s">
        <v>71</v>
      </c>
      <c r="F13" s="62" t="s">
        <v>77</v>
      </c>
      <c r="G13" s="82">
        <f>1000*K13/H13</f>
        <v>19500000</v>
      </c>
      <c r="H13" s="80" t="s">
        <v>85</v>
      </c>
      <c r="I13" s="80">
        <v>0.0008</v>
      </c>
      <c r="J13" s="80">
        <f>G13*I13</f>
        <v>15600</v>
      </c>
      <c r="K13" s="80" t="s">
        <v>86</v>
      </c>
      <c r="L13" s="80">
        <f>K13/J13</f>
        <v>12.5</v>
      </c>
      <c r="M13" s="78"/>
    </row>
    <row r="14" spans="2:13" ht="36" customHeight="1">
      <c r="B14" s="80" t="s">
        <v>83</v>
      </c>
      <c r="C14" s="62" t="s">
        <v>84</v>
      </c>
      <c r="D14" s="81" t="s">
        <v>32</v>
      </c>
      <c r="E14" s="62" t="s">
        <v>71</v>
      </c>
      <c r="F14" s="62" t="s">
        <v>72</v>
      </c>
      <c r="G14" s="82">
        <f>1000*K14/H14</f>
        <v>19750000</v>
      </c>
      <c r="H14" s="80" t="s">
        <v>87</v>
      </c>
      <c r="I14" s="80">
        <v>0.0008</v>
      </c>
      <c r="J14" s="83">
        <f>G14*I14</f>
        <v>15800</v>
      </c>
      <c r="K14" s="80" t="s">
        <v>88</v>
      </c>
      <c r="L14" s="80">
        <f>K14/J14</f>
        <v>15</v>
      </c>
      <c r="M14" s="84"/>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dimension ref="A2:J3"/>
  <sheetViews>
    <sheetView zoomScalePageLayoutView="0" workbookViewId="0" topLeftCell="A22">
      <pane ySplit="1" topLeftCell="A1" activePane="bottomLeft" state="split"/>
      <selection pane="topLeft" activeCell="M6" sqref="M6"/>
      <selection pane="bottomLeft" activeCell="L18" sqref="L18"/>
    </sheetView>
  </sheetViews>
  <sheetFormatPr defaultColWidth="11.57421875" defaultRowHeight="12.75"/>
  <sheetData>
    <row r="2" spans="1:10" ht="12.75">
      <c r="A2" s="90" t="s">
        <v>89</v>
      </c>
      <c r="B2" s="90"/>
      <c r="C2" s="90"/>
      <c r="D2" s="90"/>
      <c r="E2" s="90"/>
      <c r="F2" s="90"/>
      <c r="G2" s="90"/>
      <c r="H2" s="90"/>
      <c r="I2" s="90"/>
      <c r="J2" s="90"/>
    </row>
    <row r="3" spans="1:10" ht="12.75">
      <c r="A3" s="91"/>
      <c r="B3" s="91"/>
      <c r="C3" s="91"/>
      <c r="D3" s="91"/>
      <c r="E3" s="91"/>
      <c r="F3" s="91"/>
      <c r="G3" s="91"/>
      <c r="H3" s="91"/>
      <c r="I3" s="91"/>
      <c r="J3" s="91"/>
    </row>
  </sheetData>
  <sheetProtection selectLockedCells="1" selectUnlockedCells="1"/>
  <mergeCells count="1">
    <mergeCell ref="A2:J3"/>
  </mergeCells>
  <printOptions/>
  <pageMargins left="0.7875" right="0.7875" top="1.0527777777777778" bottom="1.0527777777777778" header="0.7875" footer="0.7875"/>
  <pageSetup horizontalDpi="300" verticalDpi="300" orientation="portrait" paperSize="9"/>
  <headerFooter alignWithMargins="0">
    <oddHeader>&amp;C&amp;"Times New Roman,Обычный"&amp;12&amp;A</oddHeader>
    <oddFooter>&amp;C&amp;"Times New Roman,Обычный"&amp;12Страница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Nekto</cp:lastModifiedBy>
  <dcterms:created xsi:type="dcterms:W3CDTF">2012-05-26T13:06:00Z</dcterms:created>
  <dcterms:modified xsi:type="dcterms:W3CDTF">2012-05-26T13:06:00Z</dcterms:modified>
  <cp:category/>
  <cp:version/>
  <cp:contentType/>
  <cp:contentStatus/>
</cp:coreProperties>
</file>