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 tabRatio="710" activeTab="3"/>
  </bookViews>
  <sheets>
    <sheet name="Фин.модель (актуализация 2) 60%" sheetId="2" r:id="rId1"/>
    <sheet name="На печать" sheetId="3" r:id="rId2"/>
    <sheet name="Лист2" sheetId="4" r:id="rId3"/>
    <sheet name="ДДС на печать" sheetId="5" r:id="rId4"/>
  </sheets>
  <calcPr calcId="144525"/>
</workbook>
</file>

<file path=xl/calcChain.xml><?xml version="1.0" encoding="utf-8"?>
<calcChain xmlns="http://schemas.openxmlformats.org/spreadsheetml/2006/main">
  <c r="B15" i="2" l="1"/>
  <c r="B14" i="2"/>
  <c r="BM221" i="2"/>
  <c r="BL221" i="2"/>
  <c r="BK221" i="2"/>
  <c r="BJ221" i="2"/>
  <c r="BI221" i="2"/>
  <c r="BH221" i="2"/>
  <c r="BG221" i="2"/>
  <c r="BF221" i="2"/>
  <c r="BM197" i="2"/>
  <c r="BL197" i="2"/>
  <c r="BK197" i="2"/>
  <c r="BJ197" i="2"/>
  <c r="BI197" i="2"/>
  <c r="BH197" i="2"/>
  <c r="BG197" i="2"/>
  <c r="BF197" i="2"/>
  <c r="BM125" i="2"/>
  <c r="BM196" i="2" s="1"/>
  <c r="BL125" i="2"/>
  <c r="BL196" i="2" s="1"/>
  <c r="BK125" i="2"/>
  <c r="BK196" i="2" s="1"/>
  <c r="BJ125" i="2"/>
  <c r="BJ196" i="2" s="1"/>
  <c r="BI125" i="2"/>
  <c r="BI196" i="2" s="1"/>
  <c r="BH125" i="2"/>
  <c r="BH196" i="2" s="1"/>
  <c r="BG125" i="2"/>
  <c r="BG196" i="2" s="1"/>
  <c r="BF125" i="2"/>
  <c r="BF196" i="2" s="1"/>
  <c r="BM123" i="2"/>
  <c r="BL123" i="2"/>
  <c r="BK123" i="2"/>
  <c r="BJ123" i="2"/>
  <c r="BI123" i="2"/>
  <c r="BH123" i="2"/>
  <c r="BG123" i="2"/>
  <c r="BF123" i="2"/>
  <c r="BH116" i="2"/>
  <c r="BH194" i="2" s="1"/>
  <c r="BM111" i="2"/>
  <c r="BL111" i="2"/>
  <c r="BK111" i="2"/>
  <c r="BJ111" i="2"/>
  <c r="BI111" i="2"/>
  <c r="BH111" i="2"/>
  <c r="BG111" i="2"/>
  <c r="BF111" i="2"/>
  <c r="BM107" i="2"/>
  <c r="BL107" i="2"/>
  <c r="BK107" i="2"/>
  <c r="BJ107" i="2"/>
  <c r="BI107" i="2"/>
  <c r="BH107" i="2"/>
  <c r="BG107" i="2"/>
  <c r="BF107" i="2"/>
  <c r="BM92" i="2"/>
  <c r="BL92" i="2"/>
  <c r="BK92" i="2"/>
  <c r="BJ92" i="2"/>
  <c r="BI92" i="2"/>
  <c r="BH92" i="2"/>
  <c r="BH228" i="2" s="1"/>
  <c r="BG92" i="2"/>
  <c r="BF92" i="2"/>
  <c r="BJ82" i="2"/>
  <c r="BH82" i="2"/>
  <c r="BM44" i="2"/>
  <c r="BM115" i="2" s="1"/>
  <c r="BL44" i="2"/>
  <c r="BL115" i="2" s="1"/>
  <c r="BK44" i="2"/>
  <c r="BK115" i="2" s="1"/>
  <c r="BK193" i="2" s="1"/>
  <c r="BJ44" i="2"/>
  <c r="BJ115" i="2" s="1"/>
  <c r="BI44" i="2"/>
  <c r="BI115" i="2" s="1"/>
  <c r="BI193" i="2" s="1"/>
  <c r="BH44" i="2"/>
  <c r="BH115" i="2" s="1"/>
  <c r="BG44" i="2"/>
  <c r="BG115" i="2" s="1"/>
  <c r="BF44" i="2"/>
  <c r="BF115" i="2" s="1"/>
  <c r="BM43" i="2"/>
  <c r="BM116" i="2" s="1"/>
  <c r="BM194" i="2" s="1"/>
  <c r="BL43" i="2"/>
  <c r="BK43" i="2"/>
  <c r="BK82" i="2" s="1"/>
  <c r="BJ43" i="2"/>
  <c r="BJ116" i="2" s="1"/>
  <c r="BJ194" i="2" s="1"/>
  <c r="BI43" i="2"/>
  <c r="BI116" i="2" s="1"/>
  <c r="BI194" i="2" s="1"/>
  <c r="BH43" i="2"/>
  <c r="BG43" i="2"/>
  <c r="BG116" i="2" s="1"/>
  <c r="BG194" i="2" s="1"/>
  <c r="BF43" i="2"/>
  <c r="P20" i="2"/>
  <c r="C248" i="2"/>
  <c r="E247" i="2"/>
  <c r="F247" i="2" s="1"/>
  <c r="G235" i="2" s="1"/>
  <c r="D247" i="2"/>
  <c r="C245" i="2"/>
  <c r="D237" i="2"/>
  <c r="F235" i="2"/>
  <c r="E235" i="2"/>
  <c r="D235" i="2"/>
  <c r="N229" i="2"/>
  <c r="M229" i="2"/>
  <c r="L229" i="2"/>
  <c r="K229" i="2"/>
  <c r="J229" i="2"/>
  <c r="I229" i="2"/>
  <c r="H229" i="2"/>
  <c r="G229" i="2"/>
  <c r="F229" i="2"/>
  <c r="E229" i="2"/>
  <c r="D229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C221" i="2"/>
  <c r="F220" i="2"/>
  <c r="F221" i="2" s="1"/>
  <c r="E220" i="2"/>
  <c r="E221" i="2" s="1"/>
  <c r="D220" i="2"/>
  <c r="D221" i="2" s="1"/>
  <c r="C217" i="2"/>
  <c r="C200" i="2"/>
  <c r="BE197" i="2"/>
  <c r="BD197" i="2"/>
  <c r="BC197" i="2"/>
  <c r="BB197" i="2"/>
  <c r="BA197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C196" i="2"/>
  <c r="C191" i="2"/>
  <c r="C190" i="2"/>
  <c r="C188" i="2"/>
  <c r="C187" i="2"/>
  <c r="C186" i="2"/>
  <c r="C185" i="2"/>
  <c r="C184" i="2"/>
  <c r="C183" i="2"/>
  <c r="C177" i="2"/>
  <c r="C166" i="2"/>
  <c r="G165" i="2"/>
  <c r="H165" i="2" s="1"/>
  <c r="I165" i="2" s="1"/>
  <c r="D165" i="2"/>
  <c r="E165" i="2" s="1"/>
  <c r="F165" i="2" s="1"/>
  <c r="D160" i="2"/>
  <c r="E160" i="2" s="1"/>
  <c r="F160" i="2" s="1"/>
  <c r="G160" i="2" s="1"/>
  <c r="H160" i="2" s="1"/>
  <c r="I160" i="2" s="1"/>
  <c r="J160" i="2" s="1"/>
  <c r="K160" i="2" s="1"/>
  <c r="L160" i="2" s="1"/>
  <c r="M160" i="2" s="1"/>
  <c r="N160" i="2" s="1"/>
  <c r="O160" i="2" s="1"/>
  <c r="P160" i="2" s="1"/>
  <c r="Q160" i="2" s="1"/>
  <c r="R160" i="2" s="1"/>
  <c r="S160" i="2" s="1"/>
  <c r="T160" i="2" s="1"/>
  <c r="U160" i="2" s="1"/>
  <c r="V160" i="2" s="1"/>
  <c r="W160" i="2" s="1"/>
  <c r="X160" i="2" s="1"/>
  <c r="Y160" i="2" s="1"/>
  <c r="Z160" i="2" s="1"/>
  <c r="AA160" i="2" s="1"/>
  <c r="AB160" i="2" s="1"/>
  <c r="AC160" i="2" s="1"/>
  <c r="AD160" i="2" s="1"/>
  <c r="AE160" i="2" s="1"/>
  <c r="AF160" i="2" s="1"/>
  <c r="AG160" i="2" s="1"/>
  <c r="AH160" i="2" s="1"/>
  <c r="AI160" i="2" s="1"/>
  <c r="AJ160" i="2" s="1"/>
  <c r="AK160" i="2" s="1"/>
  <c r="AL160" i="2" s="1"/>
  <c r="AM160" i="2" s="1"/>
  <c r="AN160" i="2" s="1"/>
  <c r="AO160" i="2" s="1"/>
  <c r="D158" i="2"/>
  <c r="E158" i="2" s="1"/>
  <c r="F158" i="2" s="1"/>
  <c r="C151" i="2"/>
  <c r="C152" i="2" s="1"/>
  <c r="C140" i="2"/>
  <c r="D135" i="2"/>
  <c r="D200" i="2" s="1"/>
  <c r="D134" i="2"/>
  <c r="D201" i="2" s="1"/>
  <c r="C129" i="2"/>
  <c r="D127" i="2"/>
  <c r="E127" i="2" s="1"/>
  <c r="F127" i="2" s="1"/>
  <c r="G127" i="2" s="1"/>
  <c r="H127" i="2" s="1"/>
  <c r="I127" i="2" s="1"/>
  <c r="J127" i="2" s="1"/>
  <c r="K127" i="2" s="1"/>
  <c r="L127" i="2" s="1"/>
  <c r="M127" i="2" s="1"/>
  <c r="N127" i="2" s="1"/>
  <c r="O127" i="2" s="1"/>
  <c r="P127" i="2" s="1"/>
  <c r="Q127" i="2" s="1"/>
  <c r="R127" i="2" s="1"/>
  <c r="S127" i="2" s="1"/>
  <c r="T127" i="2" s="1"/>
  <c r="U127" i="2" s="1"/>
  <c r="V127" i="2" s="1"/>
  <c r="W127" i="2" s="1"/>
  <c r="X127" i="2" s="1"/>
  <c r="Y127" i="2" s="1"/>
  <c r="Z127" i="2" s="1"/>
  <c r="AA127" i="2" s="1"/>
  <c r="AB127" i="2" s="1"/>
  <c r="AC127" i="2" s="1"/>
  <c r="AD127" i="2" s="1"/>
  <c r="AE127" i="2" s="1"/>
  <c r="AF127" i="2" s="1"/>
  <c r="AG127" i="2" s="1"/>
  <c r="AH127" i="2" s="1"/>
  <c r="AI127" i="2" s="1"/>
  <c r="AJ127" i="2" s="1"/>
  <c r="AK127" i="2" s="1"/>
  <c r="AL127" i="2" s="1"/>
  <c r="AM127" i="2" s="1"/>
  <c r="AN127" i="2" s="1"/>
  <c r="AO127" i="2" s="1"/>
  <c r="AP127" i="2" s="1"/>
  <c r="AQ127" i="2" s="1"/>
  <c r="AR127" i="2" s="1"/>
  <c r="AS127" i="2" s="1"/>
  <c r="AT127" i="2" s="1"/>
  <c r="AU127" i="2" s="1"/>
  <c r="AV127" i="2" s="1"/>
  <c r="AW127" i="2" s="1"/>
  <c r="AX127" i="2" s="1"/>
  <c r="AY127" i="2" s="1"/>
  <c r="AZ127" i="2" s="1"/>
  <c r="BA127" i="2" s="1"/>
  <c r="BB127" i="2" s="1"/>
  <c r="BC127" i="2" s="1"/>
  <c r="BD127" i="2" s="1"/>
  <c r="BE127" i="2" s="1"/>
  <c r="BF127" i="2" s="1"/>
  <c r="BG127" i="2" s="1"/>
  <c r="BH127" i="2" s="1"/>
  <c r="BI127" i="2" s="1"/>
  <c r="BJ127" i="2" s="1"/>
  <c r="BK127" i="2" s="1"/>
  <c r="BL127" i="2" s="1"/>
  <c r="BM127" i="2" s="1"/>
  <c r="BE125" i="2"/>
  <c r="BE196" i="2" s="1"/>
  <c r="BD125" i="2"/>
  <c r="BD196" i="2" s="1"/>
  <c r="BC125" i="2"/>
  <c r="BC196" i="2" s="1"/>
  <c r="BB125" i="2"/>
  <c r="BB196" i="2" s="1"/>
  <c r="BA125" i="2"/>
  <c r="BA196" i="2" s="1"/>
  <c r="AZ125" i="2"/>
  <c r="AZ196" i="2" s="1"/>
  <c r="AY125" i="2"/>
  <c r="AY196" i="2" s="1"/>
  <c r="AX125" i="2"/>
  <c r="AX196" i="2" s="1"/>
  <c r="AW125" i="2"/>
  <c r="AW196" i="2" s="1"/>
  <c r="AV125" i="2"/>
  <c r="AV196" i="2" s="1"/>
  <c r="AU125" i="2"/>
  <c r="AU196" i="2" s="1"/>
  <c r="AT125" i="2"/>
  <c r="AT196" i="2" s="1"/>
  <c r="AS125" i="2"/>
  <c r="AS196" i="2" s="1"/>
  <c r="AR125" i="2"/>
  <c r="AR196" i="2" s="1"/>
  <c r="AQ125" i="2"/>
  <c r="AQ196" i="2" s="1"/>
  <c r="AP125" i="2"/>
  <c r="AP196" i="2" s="1"/>
  <c r="AO125" i="2"/>
  <c r="AO196" i="2" s="1"/>
  <c r="AN125" i="2"/>
  <c r="AN196" i="2" s="1"/>
  <c r="AM125" i="2"/>
  <c r="AM196" i="2" s="1"/>
  <c r="AL125" i="2"/>
  <c r="AL196" i="2" s="1"/>
  <c r="AK125" i="2"/>
  <c r="AK196" i="2" s="1"/>
  <c r="AJ125" i="2"/>
  <c r="AJ196" i="2" s="1"/>
  <c r="AI125" i="2"/>
  <c r="AI196" i="2" s="1"/>
  <c r="AH125" i="2"/>
  <c r="AH196" i="2" s="1"/>
  <c r="AG125" i="2"/>
  <c r="AG196" i="2" s="1"/>
  <c r="AF125" i="2"/>
  <c r="AF196" i="2" s="1"/>
  <c r="AE125" i="2"/>
  <c r="AE196" i="2" s="1"/>
  <c r="AD125" i="2"/>
  <c r="AD196" i="2" s="1"/>
  <c r="AC125" i="2"/>
  <c r="AC196" i="2" s="1"/>
  <c r="AB125" i="2"/>
  <c r="AB196" i="2" s="1"/>
  <c r="AA125" i="2"/>
  <c r="AA196" i="2" s="1"/>
  <c r="Z125" i="2"/>
  <c r="Z196" i="2" s="1"/>
  <c r="Y125" i="2"/>
  <c r="Y196" i="2" s="1"/>
  <c r="X125" i="2"/>
  <c r="X196" i="2" s="1"/>
  <c r="W125" i="2"/>
  <c r="W196" i="2" s="1"/>
  <c r="V125" i="2"/>
  <c r="V196" i="2" s="1"/>
  <c r="U125" i="2"/>
  <c r="U196" i="2" s="1"/>
  <c r="T125" i="2"/>
  <c r="T196" i="2" s="1"/>
  <c r="S125" i="2"/>
  <c r="S196" i="2" s="1"/>
  <c r="R125" i="2"/>
  <c r="R196" i="2" s="1"/>
  <c r="Q125" i="2"/>
  <c r="Q196" i="2" s="1"/>
  <c r="P125" i="2"/>
  <c r="P196" i="2" s="1"/>
  <c r="O125" i="2"/>
  <c r="O196" i="2" s="1"/>
  <c r="D125" i="2"/>
  <c r="D196" i="2" s="1"/>
  <c r="D124" i="2"/>
  <c r="E124" i="2" s="1"/>
  <c r="F124" i="2" s="1"/>
  <c r="G124" i="2" s="1"/>
  <c r="H124" i="2" s="1"/>
  <c r="I124" i="2" s="1"/>
  <c r="J124" i="2" s="1"/>
  <c r="K124" i="2" s="1"/>
  <c r="L124" i="2" s="1"/>
  <c r="M124" i="2" s="1"/>
  <c r="N124" i="2" s="1"/>
  <c r="O124" i="2" s="1"/>
  <c r="P124" i="2" s="1"/>
  <c r="Q124" i="2" s="1"/>
  <c r="R124" i="2" s="1"/>
  <c r="S124" i="2" s="1"/>
  <c r="T124" i="2" s="1"/>
  <c r="U124" i="2" s="1"/>
  <c r="V124" i="2" s="1"/>
  <c r="W124" i="2" s="1"/>
  <c r="X124" i="2" s="1"/>
  <c r="Y124" i="2" s="1"/>
  <c r="Z124" i="2" s="1"/>
  <c r="AA124" i="2" s="1"/>
  <c r="AB124" i="2" s="1"/>
  <c r="AC124" i="2" s="1"/>
  <c r="AD124" i="2" s="1"/>
  <c r="AE124" i="2" s="1"/>
  <c r="AF124" i="2" s="1"/>
  <c r="AG124" i="2" s="1"/>
  <c r="AH124" i="2" s="1"/>
  <c r="AI124" i="2" s="1"/>
  <c r="AJ124" i="2" s="1"/>
  <c r="AK124" i="2" s="1"/>
  <c r="AL124" i="2" s="1"/>
  <c r="AM124" i="2" s="1"/>
  <c r="AN124" i="2" s="1"/>
  <c r="AO124" i="2" s="1"/>
  <c r="AP124" i="2" s="1"/>
  <c r="AQ124" i="2" s="1"/>
  <c r="AR124" i="2" s="1"/>
  <c r="AS124" i="2" s="1"/>
  <c r="AT124" i="2" s="1"/>
  <c r="AU124" i="2" s="1"/>
  <c r="AV124" i="2" s="1"/>
  <c r="AW124" i="2" s="1"/>
  <c r="AX124" i="2" s="1"/>
  <c r="AY124" i="2" s="1"/>
  <c r="AZ124" i="2" s="1"/>
  <c r="BA124" i="2" s="1"/>
  <c r="BB124" i="2" s="1"/>
  <c r="BC124" i="2" s="1"/>
  <c r="BD124" i="2" s="1"/>
  <c r="BE124" i="2" s="1"/>
  <c r="BF124" i="2" s="1"/>
  <c r="BG124" i="2" s="1"/>
  <c r="BH124" i="2" s="1"/>
  <c r="BI124" i="2" s="1"/>
  <c r="BJ124" i="2" s="1"/>
  <c r="BK124" i="2" s="1"/>
  <c r="BL124" i="2" s="1"/>
  <c r="BM124" i="2" s="1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O120" i="2"/>
  <c r="D120" i="2"/>
  <c r="D122" i="2" s="1"/>
  <c r="AS116" i="2"/>
  <c r="AS194" i="2" s="1"/>
  <c r="AK116" i="2"/>
  <c r="AK194" i="2" s="1"/>
  <c r="AA116" i="2"/>
  <c r="AA194" i="2" s="1"/>
  <c r="BB115" i="2"/>
  <c r="AT115" i="2"/>
  <c r="AT193" i="2" s="1"/>
  <c r="AS115" i="2"/>
  <c r="AS193" i="2" s="1"/>
  <c r="V115" i="2"/>
  <c r="F115" i="2"/>
  <c r="F193" i="2" s="1"/>
  <c r="C112" i="2"/>
  <c r="C117" i="2" s="1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D110" i="2"/>
  <c r="E110" i="2" s="1"/>
  <c r="F110" i="2" s="1"/>
  <c r="G110" i="2" s="1"/>
  <c r="H110" i="2" s="1"/>
  <c r="I110" i="2" s="1"/>
  <c r="J110" i="2" s="1"/>
  <c r="K110" i="2" s="1"/>
  <c r="L110" i="2" s="1"/>
  <c r="M110" i="2" s="1"/>
  <c r="N110" i="2" s="1"/>
  <c r="O110" i="2" s="1"/>
  <c r="P110" i="2" s="1"/>
  <c r="Q110" i="2" s="1"/>
  <c r="R110" i="2" s="1"/>
  <c r="S110" i="2" s="1"/>
  <c r="T110" i="2" s="1"/>
  <c r="U110" i="2" s="1"/>
  <c r="V110" i="2" s="1"/>
  <c r="W110" i="2" s="1"/>
  <c r="X110" i="2" s="1"/>
  <c r="Y110" i="2" s="1"/>
  <c r="Z110" i="2" s="1"/>
  <c r="AA110" i="2" s="1"/>
  <c r="AB110" i="2" s="1"/>
  <c r="AC110" i="2" s="1"/>
  <c r="AD110" i="2" s="1"/>
  <c r="AE110" i="2" s="1"/>
  <c r="AF110" i="2" s="1"/>
  <c r="AG110" i="2" s="1"/>
  <c r="AH110" i="2" s="1"/>
  <c r="AI110" i="2" s="1"/>
  <c r="AJ110" i="2" s="1"/>
  <c r="AK110" i="2" s="1"/>
  <c r="AL110" i="2" s="1"/>
  <c r="AM110" i="2" s="1"/>
  <c r="AN110" i="2" s="1"/>
  <c r="AO110" i="2" s="1"/>
  <c r="AP110" i="2" s="1"/>
  <c r="AQ110" i="2" s="1"/>
  <c r="AR110" i="2" s="1"/>
  <c r="AS110" i="2" s="1"/>
  <c r="AT110" i="2" s="1"/>
  <c r="AU110" i="2" s="1"/>
  <c r="AV110" i="2" s="1"/>
  <c r="AW110" i="2" s="1"/>
  <c r="AX110" i="2" s="1"/>
  <c r="AY110" i="2" s="1"/>
  <c r="AZ110" i="2" s="1"/>
  <c r="BA110" i="2" s="1"/>
  <c r="BB110" i="2" s="1"/>
  <c r="BC110" i="2" s="1"/>
  <c r="BD110" i="2" s="1"/>
  <c r="BE110" i="2" s="1"/>
  <c r="BF110" i="2" s="1"/>
  <c r="BG110" i="2" s="1"/>
  <c r="BH110" i="2" s="1"/>
  <c r="BI110" i="2" s="1"/>
  <c r="BJ110" i="2" s="1"/>
  <c r="BK110" i="2" s="1"/>
  <c r="BL110" i="2" s="1"/>
  <c r="BM110" i="2" s="1"/>
  <c r="O109" i="2"/>
  <c r="D109" i="2"/>
  <c r="D108" i="2"/>
  <c r="E108" i="2" s="1"/>
  <c r="F108" i="2" s="1"/>
  <c r="G108" i="2" s="1"/>
  <c r="H108" i="2" s="1"/>
  <c r="I108" i="2" s="1"/>
  <c r="J108" i="2" s="1"/>
  <c r="K108" i="2" s="1"/>
  <c r="L108" i="2" s="1"/>
  <c r="M108" i="2" s="1"/>
  <c r="N108" i="2" s="1"/>
  <c r="O108" i="2" s="1"/>
  <c r="P108" i="2" s="1"/>
  <c r="Q108" i="2" s="1"/>
  <c r="R108" i="2" s="1"/>
  <c r="S108" i="2" s="1"/>
  <c r="T108" i="2" s="1"/>
  <c r="U108" i="2" s="1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F108" i="2" s="1"/>
  <c r="AG108" i="2" s="1"/>
  <c r="AH108" i="2" s="1"/>
  <c r="AI108" i="2" s="1"/>
  <c r="AJ108" i="2" s="1"/>
  <c r="AK108" i="2" s="1"/>
  <c r="AL108" i="2" s="1"/>
  <c r="AM108" i="2" s="1"/>
  <c r="AN108" i="2" s="1"/>
  <c r="AO108" i="2" s="1"/>
  <c r="AP108" i="2" s="1"/>
  <c r="AQ108" i="2" s="1"/>
  <c r="AR108" i="2" s="1"/>
  <c r="AS108" i="2" s="1"/>
  <c r="AT108" i="2" s="1"/>
  <c r="AU108" i="2" s="1"/>
  <c r="AV108" i="2" s="1"/>
  <c r="AW108" i="2" s="1"/>
  <c r="AX108" i="2" s="1"/>
  <c r="AY108" i="2" s="1"/>
  <c r="AZ108" i="2" s="1"/>
  <c r="BA108" i="2" s="1"/>
  <c r="BB108" i="2" s="1"/>
  <c r="BC108" i="2" s="1"/>
  <c r="BD108" i="2" s="1"/>
  <c r="BE108" i="2" s="1"/>
  <c r="BF108" i="2" s="1"/>
  <c r="BG108" i="2" s="1"/>
  <c r="BH108" i="2" s="1"/>
  <c r="BI108" i="2" s="1"/>
  <c r="BJ108" i="2" s="1"/>
  <c r="BK108" i="2" s="1"/>
  <c r="BL108" i="2" s="1"/>
  <c r="BM108" i="2" s="1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O103" i="2"/>
  <c r="O106" i="2" s="1"/>
  <c r="D103" i="2"/>
  <c r="C100" i="2"/>
  <c r="O98" i="2"/>
  <c r="O189" i="2" s="1"/>
  <c r="D98" i="2"/>
  <c r="D189" i="2" s="1"/>
  <c r="D97" i="2"/>
  <c r="O96" i="2"/>
  <c r="O187" i="2" s="1"/>
  <c r="D96" i="2"/>
  <c r="D187" i="2" s="1"/>
  <c r="O95" i="2"/>
  <c r="O186" i="2" s="1"/>
  <c r="D95" i="2"/>
  <c r="D186" i="2" s="1"/>
  <c r="O94" i="2"/>
  <c r="D94" i="2"/>
  <c r="D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Q228" i="2" s="1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O90" i="2"/>
  <c r="O181" i="2" s="1"/>
  <c r="D90" i="2"/>
  <c r="D181" i="2" s="1"/>
  <c r="O87" i="2"/>
  <c r="O91" i="2" s="1"/>
  <c r="E87" i="2"/>
  <c r="D87" i="2"/>
  <c r="C83" i="2"/>
  <c r="C172" i="2" s="1"/>
  <c r="C174" i="2" s="1"/>
  <c r="BA82" i="2"/>
  <c r="AZ82" i="2"/>
  <c r="AY82" i="2"/>
  <c r="AH82" i="2"/>
  <c r="U82" i="2"/>
  <c r="T82" i="2"/>
  <c r="L82" i="2"/>
  <c r="E82" i="2"/>
  <c r="D82" i="2"/>
  <c r="O80" i="2"/>
  <c r="O89" i="2" s="1"/>
  <c r="B75" i="2"/>
  <c r="BA136" i="2" s="1"/>
  <c r="BE44" i="2"/>
  <c r="BE115" i="2" s="1"/>
  <c r="BE193" i="2" s="1"/>
  <c r="BD44" i="2"/>
  <c r="BC44" i="2"/>
  <c r="BC115" i="2" s="1"/>
  <c r="BB44" i="2"/>
  <c r="BA44" i="2"/>
  <c r="BA115" i="2" s="1"/>
  <c r="AZ44" i="2"/>
  <c r="AZ115" i="2" s="1"/>
  <c r="AY44" i="2"/>
  <c r="AY115" i="2" s="1"/>
  <c r="AX44" i="2"/>
  <c r="AX115" i="2" s="1"/>
  <c r="AX193" i="2" s="1"/>
  <c r="AW44" i="2"/>
  <c r="AW115" i="2" s="1"/>
  <c r="AW193" i="2" s="1"/>
  <c r="AV44" i="2"/>
  <c r="AV115" i="2" s="1"/>
  <c r="AU44" i="2"/>
  <c r="AU115" i="2" s="1"/>
  <c r="AT44" i="2"/>
  <c r="AS44" i="2"/>
  <c r="AR44" i="2"/>
  <c r="AR115" i="2" s="1"/>
  <c r="AQ44" i="2"/>
  <c r="AQ115" i="2" s="1"/>
  <c r="AP44" i="2"/>
  <c r="AP115" i="2" s="1"/>
  <c r="AO44" i="2"/>
  <c r="AO115" i="2" s="1"/>
  <c r="AO193" i="2" s="1"/>
  <c r="AN44" i="2"/>
  <c r="AN115" i="2" s="1"/>
  <c r="AM44" i="2"/>
  <c r="AM115" i="2" s="1"/>
  <c r="AL44" i="2"/>
  <c r="AL115" i="2" s="1"/>
  <c r="AK44" i="2"/>
  <c r="AK115" i="2" s="1"/>
  <c r="AJ44" i="2"/>
  <c r="AJ115" i="2" s="1"/>
  <c r="AI44" i="2"/>
  <c r="AI115" i="2" s="1"/>
  <c r="AI193" i="2" s="1"/>
  <c r="AH44" i="2"/>
  <c r="AH115" i="2" s="1"/>
  <c r="AG44" i="2"/>
  <c r="AG115" i="2" s="1"/>
  <c r="AF44" i="2"/>
  <c r="AE44" i="2"/>
  <c r="AE115" i="2" s="1"/>
  <c r="AD44" i="2"/>
  <c r="AD115" i="2" s="1"/>
  <c r="AD193" i="2" s="1"/>
  <c r="AC44" i="2"/>
  <c r="AC115" i="2" s="1"/>
  <c r="AC193" i="2" s="1"/>
  <c r="AB44" i="2"/>
  <c r="AB115" i="2" s="1"/>
  <c r="AA44" i="2"/>
  <c r="AA115" i="2" s="1"/>
  <c r="Z44" i="2"/>
  <c r="Z115" i="2" s="1"/>
  <c r="Z193" i="2" s="1"/>
  <c r="Y44" i="2"/>
  <c r="Y115" i="2" s="1"/>
  <c r="X44" i="2"/>
  <c r="W44" i="2"/>
  <c r="W115" i="2" s="1"/>
  <c r="V44" i="2"/>
  <c r="U44" i="2"/>
  <c r="U115" i="2" s="1"/>
  <c r="T44" i="2"/>
  <c r="T115" i="2" s="1"/>
  <c r="T193" i="2" s="1"/>
  <c r="S44" i="2"/>
  <c r="S115" i="2" s="1"/>
  <c r="S193" i="2" s="1"/>
  <c r="R44" i="2"/>
  <c r="R115" i="2" s="1"/>
  <c r="R193" i="2" s="1"/>
  <c r="Q44" i="2"/>
  <c r="Q115" i="2" s="1"/>
  <c r="P44" i="2"/>
  <c r="O44" i="2"/>
  <c r="O115" i="2" s="1"/>
  <c r="N44" i="2"/>
  <c r="N115" i="2" s="1"/>
  <c r="M44" i="2"/>
  <c r="M115" i="2" s="1"/>
  <c r="L44" i="2"/>
  <c r="L115" i="2" s="1"/>
  <c r="K44" i="2"/>
  <c r="K115" i="2" s="1"/>
  <c r="J44" i="2"/>
  <c r="J115" i="2" s="1"/>
  <c r="J193" i="2" s="1"/>
  <c r="I44" i="2"/>
  <c r="I115" i="2" s="1"/>
  <c r="H44" i="2"/>
  <c r="G44" i="2"/>
  <c r="G115" i="2" s="1"/>
  <c r="F44" i="2"/>
  <c r="E44" i="2"/>
  <c r="E115" i="2" s="1"/>
  <c r="D44" i="2"/>
  <c r="D115" i="2" s="1"/>
  <c r="BE43" i="2"/>
  <c r="BE116" i="2" s="1"/>
  <c r="BE194" i="2" s="1"/>
  <c r="BD43" i="2"/>
  <c r="BD82" i="2" s="1"/>
  <c r="BC43" i="2"/>
  <c r="BB43" i="2"/>
  <c r="BA43" i="2"/>
  <c r="AZ43" i="2"/>
  <c r="AZ116" i="2" s="1"/>
  <c r="AZ194" i="2" s="1"/>
  <c r="AY43" i="2"/>
  <c r="AX43" i="2"/>
  <c r="AX116" i="2" s="1"/>
  <c r="AW43" i="2"/>
  <c r="AW82" i="2" s="1"/>
  <c r="AV43" i="2"/>
  <c r="AV82" i="2" s="1"/>
  <c r="AU43" i="2"/>
  <c r="AT43" i="2"/>
  <c r="AS43" i="2"/>
  <c r="AS82" i="2" s="1"/>
  <c r="AR43" i="2"/>
  <c r="AR82" i="2" s="1"/>
  <c r="AQ43" i="2"/>
  <c r="AQ82" i="2" s="1"/>
  <c r="AP43" i="2"/>
  <c r="AO43" i="2"/>
  <c r="AO82" i="2" s="1"/>
  <c r="AN43" i="2"/>
  <c r="AN82" i="2" s="1"/>
  <c r="AM43" i="2"/>
  <c r="AM82" i="2" s="1"/>
  <c r="AL43" i="2"/>
  <c r="AL116" i="2" s="1"/>
  <c r="AL194" i="2" s="1"/>
  <c r="AK43" i="2"/>
  <c r="AK82" i="2" s="1"/>
  <c r="AJ43" i="2"/>
  <c r="AJ82" i="2" s="1"/>
  <c r="AI43" i="2"/>
  <c r="AI82" i="2" s="1"/>
  <c r="AH43" i="2"/>
  <c r="AG43" i="2"/>
  <c r="AG82" i="2" s="1"/>
  <c r="AF43" i="2"/>
  <c r="AF82" i="2" s="1"/>
  <c r="AE43" i="2"/>
  <c r="AD43" i="2"/>
  <c r="AD116" i="2" s="1"/>
  <c r="AD194" i="2" s="1"/>
  <c r="AC43" i="2"/>
  <c r="AB43" i="2"/>
  <c r="AB82" i="2" s="1"/>
  <c r="AA43" i="2"/>
  <c r="AA82" i="2" s="1"/>
  <c r="Z43" i="2"/>
  <c r="Z82" i="2" s="1"/>
  <c r="Y43" i="2"/>
  <c r="Y82" i="2" s="1"/>
  <c r="X43" i="2"/>
  <c r="X82" i="2" s="1"/>
  <c r="W43" i="2"/>
  <c r="V43" i="2"/>
  <c r="V116" i="2" s="1"/>
  <c r="V194" i="2" s="1"/>
  <c r="U43" i="2"/>
  <c r="T43" i="2"/>
  <c r="S43" i="2"/>
  <c r="R43" i="2"/>
  <c r="Q43" i="2"/>
  <c r="P43" i="2"/>
  <c r="P82" i="2" s="1"/>
  <c r="O43" i="2"/>
  <c r="N43" i="2"/>
  <c r="N116" i="2" s="1"/>
  <c r="N194" i="2" s="1"/>
  <c r="M43" i="2"/>
  <c r="M116" i="2" s="1"/>
  <c r="M194" i="2" s="1"/>
  <c r="L43" i="2"/>
  <c r="K43" i="2"/>
  <c r="K82" i="2" s="1"/>
  <c r="J43" i="2"/>
  <c r="I43" i="2"/>
  <c r="I82" i="2" s="1"/>
  <c r="H43" i="2"/>
  <c r="H82" i="2" s="1"/>
  <c r="G43" i="2"/>
  <c r="F43" i="2"/>
  <c r="F116" i="2" s="1"/>
  <c r="F194" i="2" s="1"/>
  <c r="E43" i="2"/>
  <c r="D43" i="2"/>
  <c r="E34" i="2"/>
  <c r="E125" i="2" s="1"/>
  <c r="E196" i="2" s="1"/>
  <c r="P33" i="2"/>
  <c r="Q33" i="2" s="1"/>
  <c r="R33" i="2" s="1"/>
  <c r="O31" i="2"/>
  <c r="E31" i="2"/>
  <c r="E99" i="2" s="1"/>
  <c r="D31" i="2"/>
  <c r="D99" i="2" s="1"/>
  <c r="P30" i="2"/>
  <c r="P90" i="2" s="1"/>
  <c r="P181" i="2" s="1"/>
  <c r="E30" i="2"/>
  <c r="E90" i="2" s="1"/>
  <c r="E181" i="2" s="1"/>
  <c r="P29" i="2"/>
  <c r="Q29" i="2" s="1"/>
  <c r="E29" i="2"/>
  <c r="F29" i="2" s="1"/>
  <c r="G29" i="2" s="1"/>
  <c r="H29" i="2" s="1"/>
  <c r="H120" i="2" s="1"/>
  <c r="H122" i="2" s="1"/>
  <c r="P28" i="2"/>
  <c r="Q28" i="2" s="1"/>
  <c r="Q87" i="2" s="1"/>
  <c r="Q91" i="2" s="1"/>
  <c r="F28" i="2"/>
  <c r="G28" i="2" s="1"/>
  <c r="H28" i="2" s="1"/>
  <c r="H87" i="2" s="1"/>
  <c r="P24" i="2"/>
  <c r="Q24" i="2" s="1"/>
  <c r="E24" i="2"/>
  <c r="P23" i="2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 s="1"/>
  <c r="AX23" i="2" s="1"/>
  <c r="AY23" i="2" s="1"/>
  <c r="AZ23" i="2" s="1"/>
  <c r="BA23" i="2" s="1"/>
  <c r="BB23" i="2" s="1"/>
  <c r="BC23" i="2" s="1"/>
  <c r="BD23" i="2" s="1"/>
  <c r="BE23" i="2" s="1"/>
  <c r="BF23" i="2" s="1"/>
  <c r="BG23" i="2" s="1"/>
  <c r="BH23" i="2" s="1"/>
  <c r="BI23" i="2" s="1"/>
  <c r="BJ23" i="2" s="1"/>
  <c r="BK23" i="2" s="1"/>
  <c r="BL23" i="2" s="1"/>
  <c r="BM23" i="2" s="1"/>
  <c r="D23" i="2"/>
  <c r="P22" i="2"/>
  <c r="G22" i="2"/>
  <c r="H22" i="2" s="1"/>
  <c r="I22" i="2" s="1"/>
  <c r="J22" i="2" s="1"/>
  <c r="K22" i="2" s="1"/>
  <c r="L22" i="2" s="1"/>
  <c r="M22" i="2" s="1"/>
  <c r="N22" i="2" s="1"/>
  <c r="E20" i="2"/>
  <c r="E98" i="2" s="1"/>
  <c r="E189" i="2" s="1"/>
  <c r="B12" i="2"/>
  <c r="B8" i="2"/>
  <c r="P95" i="2" l="1"/>
  <c r="P186" i="2" s="1"/>
  <c r="P96" i="2"/>
  <c r="P187" i="2" s="1"/>
  <c r="G87" i="2"/>
  <c r="G91" i="2" s="1"/>
  <c r="D159" i="2"/>
  <c r="Q30" i="2"/>
  <c r="R30" i="2" s="1"/>
  <c r="S30" i="2" s="1"/>
  <c r="T30" i="2" s="1"/>
  <c r="T90" i="2" s="1"/>
  <c r="T181" i="2" s="1"/>
  <c r="E96" i="2"/>
  <c r="E187" i="2" s="1"/>
  <c r="G158" i="2"/>
  <c r="G134" i="2"/>
  <c r="G201" i="2" s="1"/>
  <c r="BJ117" i="2"/>
  <c r="BJ193" i="2"/>
  <c r="H116" i="2"/>
  <c r="H194" i="2" s="1"/>
  <c r="P116" i="2"/>
  <c r="P194" i="2" s="1"/>
  <c r="BD116" i="2"/>
  <c r="BD194" i="2" s="1"/>
  <c r="Y116" i="2"/>
  <c r="Y194" i="2" s="1"/>
  <c r="E134" i="2"/>
  <c r="E201" i="2" s="1"/>
  <c r="Y136" i="2"/>
  <c r="BI136" i="2"/>
  <c r="M82" i="2"/>
  <c r="AX82" i="2"/>
  <c r="F87" i="2"/>
  <c r="F91" i="2" s="1"/>
  <c r="Z116" i="2"/>
  <c r="Z194" i="2" s="1"/>
  <c r="F134" i="2"/>
  <c r="F201" i="2" s="1"/>
  <c r="Z136" i="2"/>
  <c r="G247" i="2"/>
  <c r="BI82" i="2"/>
  <c r="BJ136" i="2"/>
  <c r="BK136" i="2"/>
  <c r="AH116" i="2"/>
  <c r="AH194" i="2" s="1"/>
  <c r="AP116" i="2"/>
  <c r="AP194" i="2" s="1"/>
  <c r="Q20" i="2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AH20" i="2" s="1"/>
  <c r="AI20" i="2" s="1"/>
  <c r="AJ20" i="2" s="1"/>
  <c r="AK20" i="2" s="1"/>
  <c r="AL20" i="2" s="1"/>
  <c r="AM20" i="2" s="1"/>
  <c r="BM136" i="2"/>
  <c r="AK136" i="2"/>
  <c r="BL136" i="2"/>
  <c r="H136" i="2"/>
  <c r="AS136" i="2"/>
  <c r="I136" i="2"/>
  <c r="AT136" i="2"/>
  <c r="BG136" i="2"/>
  <c r="AA136" i="2"/>
  <c r="P87" i="2"/>
  <c r="P91" i="2" s="1"/>
  <c r="G136" i="2"/>
  <c r="AQ136" i="2"/>
  <c r="C202" i="2"/>
  <c r="C203" i="2" s="1"/>
  <c r="C223" i="2" s="1"/>
  <c r="BF136" i="2"/>
  <c r="D116" i="2"/>
  <c r="D194" i="2" s="1"/>
  <c r="AR116" i="2"/>
  <c r="AR194" i="2" s="1"/>
  <c r="E109" i="2"/>
  <c r="AC116" i="2"/>
  <c r="AC194" i="2" s="1"/>
  <c r="BA116" i="2"/>
  <c r="BA194" i="2" s="1"/>
  <c r="AC82" i="2"/>
  <c r="D185" i="2"/>
  <c r="R136" i="2"/>
  <c r="BC136" i="2"/>
  <c r="BG82" i="2"/>
  <c r="BK116" i="2"/>
  <c r="BK194" i="2" s="1"/>
  <c r="BH136" i="2"/>
  <c r="BG193" i="2"/>
  <c r="BG117" i="2"/>
  <c r="BH193" i="2"/>
  <c r="BH117" i="2"/>
  <c r="BF228" i="2"/>
  <c r="BF183" i="2"/>
  <c r="BF193" i="2"/>
  <c r="BM228" i="2"/>
  <c r="BM183" i="2"/>
  <c r="BF116" i="2"/>
  <c r="BF194" i="2" s="1"/>
  <c r="BF82" i="2"/>
  <c r="BJ228" i="2"/>
  <c r="BJ183" i="2"/>
  <c r="BI117" i="2"/>
  <c r="BK117" i="2"/>
  <c r="BL116" i="2"/>
  <c r="BL194" i="2" s="1"/>
  <c r="BL82" i="2"/>
  <c r="BL193" i="2"/>
  <c r="BM193" i="2"/>
  <c r="BM117" i="2"/>
  <c r="BK228" i="2"/>
  <c r="BK183" i="2"/>
  <c r="BG183" i="2"/>
  <c r="BG228" i="2"/>
  <c r="BH183" i="2"/>
  <c r="BM82" i="2"/>
  <c r="BI183" i="2"/>
  <c r="BI228" i="2"/>
  <c r="BL228" i="2"/>
  <c r="BL183" i="2"/>
  <c r="F30" i="2"/>
  <c r="G30" i="2" s="1"/>
  <c r="E94" i="2"/>
  <c r="O81" i="2"/>
  <c r="O104" i="2" s="1"/>
  <c r="O88" i="2"/>
  <c r="E95" i="2"/>
  <c r="E186" i="2" s="1"/>
  <c r="AS117" i="2"/>
  <c r="AA193" i="2"/>
  <c r="AA117" i="2"/>
  <c r="AQ193" i="2"/>
  <c r="AY193" i="2"/>
  <c r="S33" i="2"/>
  <c r="R24" i="2"/>
  <c r="AN193" i="2"/>
  <c r="I193" i="2"/>
  <c r="AG193" i="2"/>
  <c r="X116" i="2"/>
  <c r="X194" i="2" s="1"/>
  <c r="X115" i="2"/>
  <c r="AF115" i="2"/>
  <c r="AF116" i="2"/>
  <c r="AF194" i="2" s="1"/>
  <c r="AV193" i="2"/>
  <c r="P115" i="2"/>
  <c r="BB193" i="2"/>
  <c r="O122" i="2"/>
  <c r="O182" i="2" s="1"/>
  <c r="R28" i="2"/>
  <c r="F82" i="2"/>
  <c r="H228" i="2"/>
  <c r="H183" i="2"/>
  <c r="X228" i="2"/>
  <c r="X183" i="2"/>
  <c r="AN228" i="2"/>
  <c r="AN183" i="2"/>
  <c r="BD228" i="2"/>
  <c r="BD183" i="2"/>
  <c r="Q120" i="2"/>
  <c r="R29" i="2"/>
  <c r="AL193" i="2"/>
  <c r="AL117" i="2"/>
  <c r="N82" i="2"/>
  <c r="AD82" i="2"/>
  <c r="D91" i="2"/>
  <c r="D177" i="2"/>
  <c r="H91" i="2"/>
  <c r="D106" i="2"/>
  <c r="AE193" i="2"/>
  <c r="AM116" i="2"/>
  <c r="AM194" i="2" s="1"/>
  <c r="F120" i="2"/>
  <c r="O193" i="2"/>
  <c r="AU193" i="2"/>
  <c r="BE82" i="2"/>
  <c r="E91" i="2"/>
  <c r="F228" i="2"/>
  <c r="F183" i="2"/>
  <c r="N228" i="2"/>
  <c r="N183" i="2"/>
  <c r="V228" i="2"/>
  <c r="V183" i="2"/>
  <c r="AD228" i="2"/>
  <c r="AD183" i="2"/>
  <c r="AL228" i="2"/>
  <c r="AL183" i="2"/>
  <c r="AT183" i="2"/>
  <c r="AT228" i="2"/>
  <c r="BB228" i="2"/>
  <c r="BB183" i="2"/>
  <c r="T116" i="2"/>
  <c r="G120" i="2"/>
  <c r="AH193" i="2"/>
  <c r="AV116" i="2"/>
  <c r="AV194" i="2" s="1"/>
  <c r="I28" i="2"/>
  <c r="F31" i="2"/>
  <c r="F99" i="2" s="1"/>
  <c r="Q82" i="2"/>
  <c r="Q116" i="2"/>
  <c r="Q194" i="2" s="1"/>
  <c r="AG116" i="2"/>
  <c r="AG194" i="2" s="1"/>
  <c r="AO116" i="2"/>
  <c r="AO194" i="2" s="1"/>
  <c r="AW116" i="2"/>
  <c r="AW194" i="2" s="1"/>
  <c r="K193" i="2"/>
  <c r="D80" i="2"/>
  <c r="R90" i="2"/>
  <c r="R181" i="2" s="1"/>
  <c r="J228" i="2"/>
  <c r="J183" i="2"/>
  <c r="R228" i="2"/>
  <c r="R183" i="2"/>
  <c r="Z228" i="2"/>
  <c r="Z183" i="2"/>
  <c r="AH228" i="2"/>
  <c r="AH183" i="2"/>
  <c r="AP228" i="2"/>
  <c r="AP183" i="2"/>
  <c r="AX228" i="2"/>
  <c r="AX183" i="2"/>
  <c r="D184" i="2"/>
  <c r="E93" i="2"/>
  <c r="V193" i="2"/>
  <c r="V117" i="2"/>
  <c r="I116" i="2"/>
  <c r="I194" i="2" s="1"/>
  <c r="BE117" i="2"/>
  <c r="AT116" i="2"/>
  <c r="AT82" i="2"/>
  <c r="BB116" i="2"/>
  <c r="BB194" i="2" s="1"/>
  <c r="BB82" i="2"/>
  <c r="P31" i="2"/>
  <c r="G82" i="2"/>
  <c r="G116" i="2"/>
  <c r="G194" i="2" s="1"/>
  <c r="O82" i="2"/>
  <c r="O83" i="2" s="1"/>
  <c r="O116" i="2"/>
  <c r="O194" i="2" s="1"/>
  <c r="W82" i="2"/>
  <c r="W116" i="2"/>
  <c r="W194" i="2" s="1"/>
  <c r="AE116" i="2"/>
  <c r="AE194" i="2" s="1"/>
  <c r="AE82" i="2"/>
  <c r="AU82" i="2"/>
  <c r="AU116" i="2"/>
  <c r="AU194" i="2" s="1"/>
  <c r="BC82" i="2"/>
  <c r="BC116" i="2"/>
  <c r="BC194" i="2" s="1"/>
  <c r="Q193" i="2"/>
  <c r="Y193" i="2"/>
  <c r="P228" i="2"/>
  <c r="P183" i="2"/>
  <c r="AF228" i="2"/>
  <c r="AF183" i="2"/>
  <c r="AV228" i="2"/>
  <c r="AV183" i="2"/>
  <c r="AX194" i="2"/>
  <c r="AX117" i="2"/>
  <c r="P103" i="2"/>
  <c r="AN116" i="2"/>
  <c r="AN194" i="2" s="1"/>
  <c r="V82" i="2"/>
  <c r="AL82" i="2"/>
  <c r="AG228" i="2"/>
  <c r="AG183" i="2"/>
  <c r="AW228" i="2"/>
  <c r="AW183" i="2"/>
  <c r="J82" i="2"/>
  <c r="J116" i="2"/>
  <c r="J194" i="2" s="1"/>
  <c r="R116" i="2"/>
  <c r="R82" i="2"/>
  <c r="AB193" i="2"/>
  <c r="AJ193" i="2"/>
  <c r="AZ193" i="2"/>
  <c r="AZ117" i="2"/>
  <c r="K116" i="2"/>
  <c r="K194" i="2" s="1"/>
  <c r="AJ116" i="2"/>
  <c r="AJ194" i="2" s="1"/>
  <c r="F117" i="2"/>
  <c r="AC117" i="2"/>
  <c r="O99" i="2"/>
  <c r="E23" i="2"/>
  <c r="E80" i="2" s="1"/>
  <c r="I29" i="2"/>
  <c r="BC193" i="2"/>
  <c r="I228" i="2"/>
  <c r="I183" i="2"/>
  <c r="Y228" i="2"/>
  <c r="Y183" i="2"/>
  <c r="AO228" i="2"/>
  <c r="AO183" i="2"/>
  <c r="BE228" i="2"/>
  <c r="BE183" i="2"/>
  <c r="BD115" i="2"/>
  <c r="D193" i="2"/>
  <c r="D117" i="2"/>
  <c r="L193" i="2"/>
  <c r="AR193" i="2"/>
  <c r="P109" i="2"/>
  <c r="G193" i="2"/>
  <c r="F24" i="2"/>
  <c r="U30" i="2"/>
  <c r="S116" i="2"/>
  <c r="AQ116" i="2"/>
  <c r="AQ194" i="2" s="1"/>
  <c r="M193" i="2"/>
  <c r="M117" i="2"/>
  <c r="AK193" i="2"/>
  <c r="AK117" i="2"/>
  <c r="BA193" i="2"/>
  <c r="AP82" i="2"/>
  <c r="O177" i="2"/>
  <c r="D188" i="2"/>
  <c r="E97" i="2"/>
  <c r="H115" i="2"/>
  <c r="E120" i="2"/>
  <c r="Q183" i="2"/>
  <c r="G228" i="2"/>
  <c r="G183" i="2"/>
  <c r="O228" i="2"/>
  <c r="O183" i="2"/>
  <c r="W228" i="2"/>
  <c r="W183" i="2"/>
  <c r="AE228" i="2"/>
  <c r="AE183" i="2"/>
  <c r="AM228" i="2"/>
  <c r="AM183" i="2"/>
  <c r="AU228" i="2"/>
  <c r="AU183" i="2"/>
  <c r="BC228" i="2"/>
  <c r="BC183" i="2"/>
  <c r="AP193" i="2"/>
  <c r="AI116" i="2"/>
  <c r="P120" i="2"/>
  <c r="AY116" i="2"/>
  <c r="AY194" i="2" s="1"/>
  <c r="S228" i="2"/>
  <c r="S183" i="2"/>
  <c r="AA228" i="2"/>
  <c r="AA183" i="2"/>
  <c r="AI228" i="2"/>
  <c r="AI183" i="2"/>
  <c r="AQ228" i="2"/>
  <c r="AQ183" i="2"/>
  <c r="AY228" i="2"/>
  <c r="AY183" i="2"/>
  <c r="O185" i="2"/>
  <c r="AB116" i="2"/>
  <c r="AB194" i="2" s="1"/>
  <c r="U193" i="2"/>
  <c r="K228" i="2"/>
  <c r="K183" i="2"/>
  <c r="E103" i="2"/>
  <c r="P98" i="2"/>
  <c r="P189" i="2" s="1"/>
  <c r="P94" i="2"/>
  <c r="F34" i="2"/>
  <c r="L116" i="2"/>
  <c r="L194" i="2" s="1"/>
  <c r="N193" i="2"/>
  <c r="N117" i="2"/>
  <c r="AD117" i="2"/>
  <c r="P80" i="2"/>
  <c r="H134" i="2"/>
  <c r="H201" i="2" s="1"/>
  <c r="H158" i="2"/>
  <c r="E193" i="2"/>
  <c r="F20" i="2"/>
  <c r="Q22" i="2"/>
  <c r="E116" i="2"/>
  <c r="E194" i="2" s="1"/>
  <c r="U116" i="2"/>
  <c r="U194" i="2" s="1"/>
  <c r="W193" i="2"/>
  <c r="AM193" i="2"/>
  <c r="S82" i="2"/>
  <c r="E228" i="2"/>
  <c r="E183" i="2"/>
  <c r="M228" i="2"/>
  <c r="M183" i="2"/>
  <c r="U228" i="2"/>
  <c r="U183" i="2"/>
  <c r="AC228" i="2"/>
  <c r="AC183" i="2"/>
  <c r="AK228" i="2"/>
  <c r="AK183" i="2"/>
  <c r="AS228" i="2"/>
  <c r="AS183" i="2"/>
  <c r="BA228" i="2"/>
  <c r="BA183" i="2"/>
  <c r="E136" i="2"/>
  <c r="W136" i="2"/>
  <c r="AO136" i="2"/>
  <c r="N136" i="2"/>
  <c r="AF136" i="2"/>
  <c r="AX136" i="2"/>
  <c r="P136" i="2"/>
  <c r="AH136" i="2"/>
  <c r="H247" i="2"/>
  <c r="H235" i="2"/>
  <c r="AZ136" i="2"/>
  <c r="AR136" i="2"/>
  <c r="AJ136" i="2"/>
  <c r="AB136" i="2"/>
  <c r="T136" i="2"/>
  <c r="L136" i="2"/>
  <c r="D136" i="2"/>
  <c r="D148" i="2" s="1"/>
  <c r="AW136" i="2"/>
  <c r="AN136" i="2"/>
  <c r="AE136" i="2"/>
  <c r="V136" i="2"/>
  <c r="M136" i="2"/>
  <c r="BE136" i="2"/>
  <c r="AV136" i="2"/>
  <c r="AM136" i="2"/>
  <c r="AD136" i="2"/>
  <c r="U136" i="2"/>
  <c r="K136" i="2"/>
  <c r="BD136" i="2"/>
  <c r="AU136" i="2"/>
  <c r="AL136" i="2"/>
  <c r="AC136" i="2"/>
  <c r="S136" i="2"/>
  <c r="J136" i="2"/>
  <c r="AY136" i="2"/>
  <c r="AP136" i="2"/>
  <c r="AG136" i="2"/>
  <c r="X136" i="2"/>
  <c r="O136" i="2"/>
  <c r="F136" i="2"/>
  <c r="D183" i="2"/>
  <c r="D228" i="2"/>
  <c r="L228" i="2"/>
  <c r="L183" i="2"/>
  <c r="T228" i="2"/>
  <c r="T183" i="2"/>
  <c r="AB228" i="2"/>
  <c r="AB183" i="2"/>
  <c r="AJ228" i="2"/>
  <c r="AJ183" i="2"/>
  <c r="AR228" i="2"/>
  <c r="AR183" i="2"/>
  <c r="AZ228" i="2"/>
  <c r="AZ183" i="2"/>
  <c r="Q136" i="2"/>
  <c r="AI136" i="2"/>
  <c r="BB136" i="2"/>
  <c r="D236" i="2"/>
  <c r="D248" i="2"/>
  <c r="Q90" i="2" l="1"/>
  <c r="Q181" i="2" s="1"/>
  <c r="S90" i="2"/>
  <c r="S181" i="2" s="1"/>
  <c r="AP117" i="2"/>
  <c r="E185" i="2"/>
  <c r="BA117" i="2"/>
  <c r="AR117" i="2"/>
  <c r="O178" i="2"/>
  <c r="E159" i="2"/>
  <c r="F159" i="2" s="1"/>
  <c r="G159" i="2" s="1"/>
  <c r="H159" i="2" s="1"/>
  <c r="W117" i="2"/>
  <c r="O105" i="2"/>
  <c r="O112" i="2" s="1"/>
  <c r="O121" i="2"/>
  <c r="O179" i="2" s="1"/>
  <c r="AH117" i="2"/>
  <c r="Z117" i="2"/>
  <c r="F90" i="2"/>
  <c r="F181" i="2" s="1"/>
  <c r="BC117" i="2"/>
  <c r="Y117" i="2"/>
  <c r="G31" i="2"/>
  <c r="G99" i="2" s="1"/>
  <c r="BL117" i="2"/>
  <c r="BF117" i="2"/>
  <c r="AO117" i="2"/>
  <c r="J117" i="2"/>
  <c r="U117" i="2"/>
  <c r="AY117" i="2"/>
  <c r="AM117" i="2"/>
  <c r="P185" i="2"/>
  <c r="I117" i="2"/>
  <c r="AQ117" i="2"/>
  <c r="Q117" i="2"/>
  <c r="AV117" i="2"/>
  <c r="O172" i="2"/>
  <c r="O174" i="2" s="1"/>
  <c r="O128" i="2"/>
  <c r="O191" i="2" s="1"/>
  <c r="O126" i="2"/>
  <c r="O190" i="2" s="1"/>
  <c r="E248" i="2"/>
  <c r="E236" i="2"/>
  <c r="E122" i="2"/>
  <c r="P106" i="2"/>
  <c r="E184" i="2"/>
  <c r="F93" i="2"/>
  <c r="K117" i="2"/>
  <c r="I87" i="2"/>
  <c r="J28" i="2"/>
  <c r="Q122" i="2"/>
  <c r="BB117" i="2"/>
  <c r="S24" i="2"/>
  <c r="D242" i="2"/>
  <c r="P88" i="2"/>
  <c r="P89" i="2"/>
  <c r="E106" i="2"/>
  <c r="H193" i="2"/>
  <c r="H117" i="2"/>
  <c r="U90" i="2"/>
  <c r="U181" i="2" s="1"/>
  <c r="V30" i="2"/>
  <c r="L117" i="2"/>
  <c r="I120" i="2"/>
  <c r="J29" i="2"/>
  <c r="AB117" i="2"/>
  <c r="P81" i="2"/>
  <c r="P121" i="2" s="1"/>
  <c r="G122" i="2"/>
  <c r="O117" i="2"/>
  <c r="AG117" i="2"/>
  <c r="G24" i="2"/>
  <c r="AT194" i="2"/>
  <c r="AT117" i="2"/>
  <c r="P122" i="2"/>
  <c r="R194" i="2"/>
  <c r="R117" i="2"/>
  <c r="E117" i="2"/>
  <c r="AI194" i="2"/>
  <c r="AI117" i="2"/>
  <c r="BD193" i="2"/>
  <c r="BD117" i="2"/>
  <c r="P99" i="2"/>
  <c r="Q31" i="2"/>
  <c r="E177" i="2"/>
  <c r="R87" i="2"/>
  <c r="S28" i="2"/>
  <c r="E188" i="2"/>
  <c r="F97" i="2"/>
  <c r="E88" i="2"/>
  <c r="E89" i="2"/>
  <c r="AW117" i="2"/>
  <c r="I235" i="2"/>
  <c r="I247" i="2"/>
  <c r="Q109" i="2"/>
  <c r="Q80" i="2"/>
  <c r="Q98" i="2"/>
  <c r="Q189" i="2" s="1"/>
  <c r="Q94" i="2"/>
  <c r="Q96" i="2"/>
  <c r="Q187" i="2" s="1"/>
  <c r="Q95" i="2"/>
  <c r="Q186" i="2" s="1"/>
  <c r="Q103" i="2"/>
  <c r="R22" i="2"/>
  <c r="F96" i="2"/>
  <c r="F187" i="2" s="1"/>
  <c r="F98" i="2"/>
  <c r="F189" i="2" s="1"/>
  <c r="F94" i="2"/>
  <c r="F103" i="2"/>
  <c r="G20" i="2"/>
  <c r="F95" i="2"/>
  <c r="F186" i="2" s="1"/>
  <c r="F109" i="2"/>
  <c r="P177" i="2"/>
  <c r="F125" i="2"/>
  <c r="F196" i="2" s="1"/>
  <c r="G34" i="2"/>
  <c r="F23" i="2"/>
  <c r="G23" i="2" s="1"/>
  <c r="H23" i="2" s="1"/>
  <c r="I23" i="2" s="1"/>
  <c r="J23" i="2" s="1"/>
  <c r="K23" i="2" s="1"/>
  <c r="L23" i="2" s="1"/>
  <c r="M23" i="2" s="1"/>
  <c r="N23" i="2" s="1"/>
  <c r="AE117" i="2"/>
  <c r="D182" i="2"/>
  <c r="G90" i="2"/>
  <c r="G181" i="2" s="1"/>
  <c r="H30" i="2"/>
  <c r="AF117" i="2"/>
  <c r="AF193" i="2"/>
  <c r="AN117" i="2"/>
  <c r="T33" i="2"/>
  <c r="E148" i="2"/>
  <c r="P193" i="2"/>
  <c r="P117" i="2"/>
  <c r="T194" i="2"/>
  <c r="T117" i="2"/>
  <c r="G117" i="2"/>
  <c r="F122" i="2"/>
  <c r="I134" i="2"/>
  <c r="I201" i="2" s="1"/>
  <c r="I158" i="2"/>
  <c r="S194" i="2"/>
  <c r="S117" i="2"/>
  <c r="AJ117" i="2"/>
  <c r="E81" i="2"/>
  <c r="E121" i="2" s="1"/>
  <c r="D88" i="2"/>
  <c r="D81" i="2"/>
  <c r="D121" i="2" s="1"/>
  <c r="D89" i="2"/>
  <c r="AU117" i="2"/>
  <c r="R120" i="2"/>
  <c r="S29" i="2"/>
  <c r="X193" i="2"/>
  <c r="X117" i="2"/>
  <c r="O180" i="2" l="1"/>
  <c r="E182" i="2"/>
  <c r="F185" i="2"/>
  <c r="H31" i="2"/>
  <c r="F80" i="2"/>
  <c r="F88" i="2" s="1"/>
  <c r="P182" i="2"/>
  <c r="Q185" i="2"/>
  <c r="D83" i="2"/>
  <c r="D126" i="2" s="1"/>
  <c r="D190" i="2" s="1"/>
  <c r="O129" i="2"/>
  <c r="E83" i="2"/>
  <c r="E128" i="2" s="1"/>
  <c r="E191" i="2" s="1"/>
  <c r="E179" i="2"/>
  <c r="P179" i="2"/>
  <c r="D100" i="2"/>
  <c r="F184" i="2"/>
  <c r="G93" i="2"/>
  <c r="F89" i="2"/>
  <c r="I159" i="2"/>
  <c r="U33" i="2"/>
  <c r="G103" i="2"/>
  <c r="G98" i="2"/>
  <c r="G189" i="2" s="1"/>
  <c r="G94" i="2"/>
  <c r="G80" i="2"/>
  <c r="G96" i="2"/>
  <c r="G187" i="2" s="1"/>
  <c r="G95" i="2"/>
  <c r="G186" i="2" s="1"/>
  <c r="G109" i="2"/>
  <c r="H20" i="2"/>
  <c r="Q106" i="2"/>
  <c r="Q182" i="2" s="1"/>
  <c r="Q177" i="2"/>
  <c r="S87" i="2"/>
  <c r="T28" i="2"/>
  <c r="P83" i="2"/>
  <c r="J87" i="2"/>
  <c r="K28" i="2"/>
  <c r="D105" i="2"/>
  <c r="D180" i="2" s="1"/>
  <c r="D104" i="2"/>
  <c r="J134" i="2"/>
  <c r="J201" i="2" s="1"/>
  <c r="J158" i="2"/>
  <c r="F106" i="2"/>
  <c r="F182" i="2" s="1"/>
  <c r="F177" i="2"/>
  <c r="R91" i="2"/>
  <c r="D249" i="2"/>
  <c r="D245" i="2"/>
  <c r="I91" i="2"/>
  <c r="G125" i="2"/>
  <c r="G196" i="2" s="1"/>
  <c r="H34" i="2"/>
  <c r="F248" i="2"/>
  <c r="F236" i="2"/>
  <c r="T29" i="2"/>
  <c r="S120" i="2"/>
  <c r="D179" i="2"/>
  <c r="Q88" i="2"/>
  <c r="Q89" i="2"/>
  <c r="Q81" i="2"/>
  <c r="I122" i="2"/>
  <c r="E100" i="2"/>
  <c r="R31" i="2"/>
  <c r="Q99" i="2"/>
  <c r="J120" i="2"/>
  <c r="K29" i="2"/>
  <c r="T24" i="2"/>
  <c r="R122" i="2"/>
  <c r="E105" i="2"/>
  <c r="E180" i="2" s="1"/>
  <c r="E104" i="2"/>
  <c r="H90" i="2"/>
  <c r="H181" i="2" s="1"/>
  <c r="I30" i="2"/>
  <c r="F188" i="2"/>
  <c r="G97" i="2"/>
  <c r="P104" i="2"/>
  <c r="P105" i="2"/>
  <c r="P180" i="2" s="1"/>
  <c r="G81" i="2"/>
  <c r="H24" i="2"/>
  <c r="F148" i="2"/>
  <c r="R95" i="2"/>
  <c r="R186" i="2" s="1"/>
  <c r="R98" i="2"/>
  <c r="R189" i="2" s="1"/>
  <c r="R94" i="2"/>
  <c r="R96" i="2"/>
  <c r="R187" i="2" s="1"/>
  <c r="R109" i="2"/>
  <c r="S22" i="2"/>
  <c r="R80" i="2"/>
  <c r="R103" i="2"/>
  <c r="J235" i="2"/>
  <c r="J247" i="2"/>
  <c r="V90" i="2"/>
  <c r="V181" i="2" s="1"/>
  <c r="W30" i="2"/>
  <c r="F81" i="2" l="1"/>
  <c r="D172" i="2"/>
  <c r="D174" i="2" s="1"/>
  <c r="D128" i="2"/>
  <c r="D191" i="2" s="1"/>
  <c r="E112" i="2"/>
  <c r="E172" i="2"/>
  <c r="E174" i="2" s="1"/>
  <c r="H99" i="2"/>
  <c r="I31" i="2"/>
  <c r="G185" i="2"/>
  <c r="E126" i="2"/>
  <c r="E190" i="2" s="1"/>
  <c r="P112" i="2"/>
  <c r="R185" i="2"/>
  <c r="F105" i="2"/>
  <c r="F180" i="2" s="1"/>
  <c r="F104" i="2"/>
  <c r="Q105" i="2"/>
  <c r="Q180" i="2" s="1"/>
  <c r="Q104" i="2"/>
  <c r="S122" i="2"/>
  <c r="E237" i="2"/>
  <c r="E242" i="2" s="1"/>
  <c r="E249" i="2" s="1"/>
  <c r="F100" i="2"/>
  <c r="K235" i="2"/>
  <c r="K247" i="2"/>
  <c r="T120" i="2"/>
  <c r="U29" i="2"/>
  <c r="D112" i="2"/>
  <c r="D131" i="2" s="1"/>
  <c r="F121" i="2"/>
  <c r="Q83" i="2"/>
  <c r="G248" i="2"/>
  <c r="G236" i="2"/>
  <c r="I24" i="2"/>
  <c r="U24" i="2"/>
  <c r="I34" i="2"/>
  <c r="H125" i="2"/>
  <c r="H196" i="2" s="1"/>
  <c r="P172" i="2"/>
  <c r="P174" i="2" s="1"/>
  <c r="P126" i="2"/>
  <c r="P128" i="2"/>
  <c r="P191" i="2" s="1"/>
  <c r="J159" i="2"/>
  <c r="R106" i="2"/>
  <c r="R182" i="2" s="1"/>
  <c r="G148" i="2"/>
  <c r="R177" i="2"/>
  <c r="K87" i="2"/>
  <c r="L28" i="2"/>
  <c r="H98" i="2"/>
  <c r="H189" i="2" s="1"/>
  <c r="H94" i="2"/>
  <c r="H80" i="2"/>
  <c r="H81" i="2" s="1"/>
  <c r="H96" i="2"/>
  <c r="H187" i="2" s="1"/>
  <c r="H109" i="2"/>
  <c r="H95" i="2"/>
  <c r="H186" i="2" s="1"/>
  <c r="H103" i="2"/>
  <c r="I20" i="2"/>
  <c r="V33" i="2"/>
  <c r="G184" i="2"/>
  <c r="H93" i="2"/>
  <c r="R88" i="2"/>
  <c r="R89" i="2"/>
  <c r="R81" i="2"/>
  <c r="R83" i="2" s="1"/>
  <c r="G188" i="2"/>
  <c r="H97" i="2"/>
  <c r="E178" i="2"/>
  <c r="Q121" i="2"/>
  <c r="J91" i="2"/>
  <c r="S80" i="2"/>
  <c r="T22" i="2"/>
  <c r="S109" i="2"/>
  <c r="S98" i="2"/>
  <c r="S189" i="2" s="1"/>
  <c r="S96" i="2"/>
  <c r="S187" i="2" s="1"/>
  <c r="S95" i="2"/>
  <c r="S186" i="2" s="1"/>
  <c r="S103" i="2"/>
  <c r="S177" i="2" s="1"/>
  <c r="S94" i="2"/>
  <c r="P178" i="2"/>
  <c r="G104" i="2"/>
  <c r="G105" i="2"/>
  <c r="J30" i="2"/>
  <c r="I90" i="2"/>
  <c r="I181" i="2" s="1"/>
  <c r="K120" i="2"/>
  <c r="L29" i="2"/>
  <c r="D129" i="2"/>
  <c r="T87" i="2"/>
  <c r="U28" i="2"/>
  <c r="R99" i="2"/>
  <c r="S31" i="2"/>
  <c r="G106" i="2"/>
  <c r="G182" i="2" s="1"/>
  <c r="G177" i="2"/>
  <c r="X30" i="2"/>
  <c r="W90" i="2"/>
  <c r="W181" i="2" s="1"/>
  <c r="J122" i="2"/>
  <c r="K134" i="2"/>
  <c r="K201" i="2" s="1"/>
  <c r="K158" i="2"/>
  <c r="S91" i="2"/>
  <c r="G121" i="2"/>
  <c r="G83" i="2"/>
  <c r="G89" i="2"/>
  <c r="G88" i="2"/>
  <c r="F83" i="2"/>
  <c r="D178" i="2"/>
  <c r="D202" i="2" s="1"/>
  <c r="D203" i="2" s="1"/>
  <c r="F112" i="2" l="1"/>
  <c r="K159" i="2"/>
  <c r="G180" i="2"/>
  <c r="S185" i="2"/>
  <c r="Q112" i="2"/>
  <c r="J31" i="2"/>
  <c r="I99" i="2"/>
  <c r="Q178" i="2"/>
  <c r="G112" i="2"/>
  <c r="F178" i="2"/>
  <c r="E245" i="2"/>
  <c r="E129" i="2"/>
  <c r="E131" i="2" s="1"/>
  <c r="F237" i="2"/>
  <c r="D206" i="2"/>
  <c r="S182" i="2"/>
  <c r="R104" i="2"/>
  <c r="R178" i="2" s="1"/>
  <c r="R105" i="2"/>
  <c r="I125" i="2"/>
  <c r="I196" i="2" s="1"/>
  <c r="J34" i="2"/>
  <c r="L120" i="2"/>
  <c r="M29" i="2"/>
  <c r="S106" i="2"/>
  <c r="R180" i="2"/>
  <c r="I109" i="2"/>
  <c r="I96" i="2"/>
  <c r="I187" i="2" s="1"/>
  <c r="I94" i="2"/>
  <c r="I95" i="2"/>
  <c r="I186" i="2" s="1"/>
  <c r="I80" i="2"/>
  <c r="I81" i="2" s="1"/>
  <c r="I103" i="2"/>
  <c r="I98" i="2"/>
  <c r="I189" i="2" s="1"/>
  <c r="J20" i="2"/>
  <c r="M28" i="2"/>
  <c r="L87" i="2"/>
  <c r="F179" i="2"/>
  <c r="L247" i="2"/>
  <c r="L235" i="2"/>
  <c r="H106" i="2"/>
  <c r="H182" i="2" s="1"/>
  <c r="H177" i="2"/>
  <c r="K91" i="2"/>
  <c r="V24" i="2"/>
  <c r="D132" i="2"/>
  <c r="D140" i="2"/>
  <c r="F126" i="2"/>
  <c r="F190" i="2" s="1"/>
  <c r="F172" i="2"/>
  <c r="F174" i="2" s="1"/>
  <c r="F128" i="2"/>
  <c r="F191" i="2" s="1"/>
  <c r="L158" i="2"/>
  <c r="L134" i="2"/>
  <c r="L201" i="2" s="1"/>
  <c r="X90" i="2"/>
  <c r="X181" i="2" s="1"/>
  <c r="Y30" i="2"/>
  <c r="T31" i="2"/>
  <c r="S99" i="2"/>
  <c r="H105" i="2"/>
  <c r="H104" i="2"/>
  <c r="H184" i="2"/>
  <c r="I93" i="2"/>
  <c r="H148" i="2"/>
  <c r="K122" i="2"/>
  <c r="U120" i="2"/>
  <c r="V29" i="2"/>
  <c r="G178" i="2"/>
  <c r="G100" i="2"/>
  <c r="Q179" i="2"/>
  <c r="R121" i="2"/>
  <c r="P190" i="2"/>
  <c r="P129" i="2"/>
  <c r="J24" i="2"/>
  <c r="T122" i="2"/>
  <c r="G172" i="2"/>
  <c r="G174" i="2" s="1"/>
  <c r="G126" i="2"/>
  <c r="G190" i="2" s="1"/>
  <c r="G128" i="2"/>
  <c r="G191" i="2" s="1"/>
  <c r="V28" i="2"/>
  <c r="U87" i="2"/>
  <c r="T96" i="2"/>
  <c r="T187" i="2" s="1"/>
  <c r="T95" i="2"/>
  <c r="T186" i="2" s="1"/>
  <c r="T109" i="2"/>
  <c r="T103" i="2"/>
  <c r="T177" i="2" s="1"/>
  <c r="T94" i="2"/>
  <c r="T80" i="2"/>
  <c r="U22" i="2"/>
  <c r="T98" i="2"/>
  <c r="T189" i="2" s="1"/>
  <c r="H188" i="2"/>
  <c r="I97" i="2"/>
  <c r="H121" i="2"/>
  <c r="H83" i="2"/>
  <c r="H89" i="2"/>
  <c r="H88" i="2"/>
  <c r="H236" i="2"/>
  <c r="H248" i="2"/>
  <c r="R126" i="2"/>
  <c r="R190" i="2" s="1"/>
  <c r="R172" i="2"/>
  <c r="R174" i="2" s="1"/>
  <c r="R128" i="2"/>
  <c r="R191" i="2" s="1"/>
  <c r="K30" i="2"/>
  <c r="J90" i="2"/>
  <c r="J181" i="2" s="1"/>
  <c r="G179" i="2"/>
  <c r="T91" i="2"/>
  <c r="S89" i="2"/>
  <c r="S88" i="2"/>
  <c r="S81" i="2"/>
  <c r="W33" i="2"/>
  <c r="H185" i="2"/>
  <c r="Q172" i="2"/>
  <c r="Q174" i="2" s="1"/>
  <c r="Q126" i="2"/>
  <c r="Q190" i="2" s="1"/>
  <c r="Q128" i="2"/>
  <c r="Q191" i="2" s="1"/>
  <c r="H180" i="2" l="1"/>
  <c r="F242" i="2"/>
  <c r="F249" i="2" s="1"/>
  <c r="G237" i="2" s="1"/>
  <c r="K31" i="2"/>
  <c r="J99" i="2"/>
  <c r="I185" i="2"/>
  <c r="E132" i="2"/>
  <c r="T185" i="2"/>
  <c r="Q129" i="2"/>
  <c r="H178" i="2"/>
  <c r="H100" i="2"/>
  <c r="T88" i="2"/>
  <c r="T89" i="2"/>
  <c r="T81" i="2"/>
  <c r="X33" i="2"/>
  <c r="L122" i="2"/>
  <c r="H179" i="2"/>
  <c r="G129" i="2"/>
  <c r="G131" i="2" s="1"/>
  <c r="I188" i="2"/>
  <c r="J97" i="2"/>
  <c r="I148" i="2"/>
  <c r="J95" i="2"/>
  <c r="J186" i="2" s="1"/>
  <c r="K20" i="2"/>
  <c r="J98" i="2"/>
  <c r="J189" i="2" s="1"/>
  <c r="J109" i="2"/>
  <c r="J103" i="2"/>
  <c r="J94" i="2"/>
  <c r="J96" i="2"/>
  <c r="J187" i="2" s="1"/>
  <c r="J80" i="2"/>
  <c r="J81" i="2" s="1"/>
  <c r="K34" i="2"/>
  <c r="J125" i="2"/>
  <c r="J196" i="2" s="1"/>
  <c r="D141" i="2"/>
  <c r="D156" i="2"/>
  <c r="H172" i="2"/>
  <c r="H174" i="2" s="1"/>
  <c r="H128" i="2"/>
  <c r="H191" i="2" s="1"/>
  <c r="H126" i="2"/>
  <c r="H190" i="2" s="1"/>
  <c r="T106" i="2"/>
  <c r="T182" i="2" s="1"/>
  <c r="R179" i="2"/>
  <c r="R129" i="2"/>
  <c r="S105" i="2"/>
  <c r="S180" i="2" s="1"/>
  <c r="S104" i="2"/>
  <c r="L159" i="2"/>
  <c r="U122" i="2"/>
  <c r="Y90" i="2"/>
  <c r="Y181" i="2" s="1"/>
  <c r="Z30" i="2"/>
  <c r="F129" i="2"/>
  <c r="F131" i="2" s="1"/>
  <c r="F132" i="2" s="1"/>
  <c r="G132" i="2" s="1"/>
  <c r="M120" i="2"/>
  <c r="N29" i="2"/>
  <c r="N120" i="2" s="1"/>
  <c r="L91" i="2"/>
  <c r="I236" i="2"/>
  <c r="I248" i="2"/>
  <c r="S83" i="2"/>
  <c r="U91" i="2"/>
  <c r="I105" i="2"/>
  <c r="I104" i="2"/>
  <c r="I106" i="2"/>
  <c r="I182" i="2" s="1"/>
  <c r="I177" i="2"/>
  <c r="M158" i="2"/>
  <c r="M134" i="2"/>
  <c r="M201" i="2" s="1"/>
  <c r="W24" i="2"/>
  <c r="H112" i="2"/>
  <c r="N28" i="2"/>
  <c r="N87" i="2" s="1"/>
  <c r="M87" i="2"/>
  <c r="D217" i="2"/>
  <c r="D223" i="2" s="1"/>
  <c r="D224" i="2" s="1"/>
  <c r="D163" i="2"/>
  <c r="J93" i="2"/>
  <c r="I184" i="2"/>
  <c r="S121" i="2"/>
  <c r="K90" i="2"/>
  <c r="K181" i="2" s="1"/>
  <c r="L30" i="2"/>
  <c r="U103" i="2"/>
  <c r="U177" i="2" s="1"/>
  <c r="U109" i="2"/>
  <c r="U95" i="2"/>
  <c r="U186" i="2" s="1"/>
  <c r="U98" i="2"/>
  <c r="U189" i="2" s="1"/>
  <c r="U80" i="2"/>
  <c r="V22" i="2"/>
  <c r="U94" i="2"/>
  <c r="U96" i="2"/>
  <c r="U187" i="2" s="1"/>
  <c r="W28" i="2"/>
  <c r="V87" i="2"/>
  <c r="K24" i="2"/>
  <c r="V120" i="2"/>
  <c r="W29" i="2"/>
  <c r="T99" i="2"/>
  <c r="U31" i="2"/>
  <c r="M247" i="2"/>
  <c r="M235" i="2"/>
  <c r="I121" i="2"/>
  <c r="I88" i="2"/>
  <c r="I83" i="2"/>
  <c r="I89" i="2"/>
  <c r="R112" i="2"/>
  <c r="F245" i="2" l="1"/>
  <c r="S112" i="2"/>
  <c r="L31" i="2"/>
  <c r="K99" i="2"/>
  <c r="I180" i="2"/>
  <c r="J185" i="2"/>
  <c r="M159" i="2"/>
  <c r="J105" i="2"/>
  <c r="J104" i="2"/>
  <c r="V122" i="2"/>
  <c r="U89" i="2"/>
  <c r="U88" i="2"/>
  <c r="U81" i="2"/>
  <c r="X24" i="2"/>
  <c r="K80" i="2"/>
  <c r="K81" i="2" s="1"/>
  <c r="K109" i="2"/>
  <c r="K95" i="2"/>
  <c r="K186" i="2" s="1"/>
  <c r="K103" i="2"/>
  <c r="K98" i="2"/>
  <c r="K189" i="2" s="1"/>
  <c r="K96" i="2"/>
  <c r="K187" i="2" s="1"/>
  <c r="K94" i="2"/>
  <c r="L20" i="2"/>
  <c r="S178" i="2"/>
  <c r="I179" i="2"/>
  <c r="J184" i="2"/>
  <c r="K93" i="2"/>
  <c r="I112" i="2"/>
  <c r="N122" i="2"/>
  <c r="K125" i="2"/>
  <c r="K196" i="2" s="1"/>
  <c r="L34" i="2"/>
  <c r="G242" i="2"/>
  <c r="G249" i="2" s="1"/>
  <c r="G245" i="2"/>
  <c r="Y33" i="2"/>
  <c r="E135" i="2"/>
  <c r="N158" i="2"/>
  <c r="N134" i="2"/>
  <c r="N201" i="2" s="1"/>
  <c r="S126" i="2"/>
  <c r="S190" i="2" s="1"/>
  <c r="S172" i="2"/>
  <c r="S174" i="2" s="1"/>
  <c r="S128" i="2"/>
  <c r="S191" i="2" s="1"/>
  <c r="M122" i="2"/>
  <c r="N247" i="2"/>
  <c r="N235" i="2"/>
  <c r="V91" i="2"/>
  <c r="D151" i="2"/>
  <c r="D152" i="2" s="1"/>
  <c r="J188" i="2"/>
  <c r="K97" i="2"/>
  <c r="U99" i="2"/>
  <c r="V31" i="2"/>
  <c r="L90" i="2"/>
  <c r="L181" i="2" s="1"/>
  <c r="M30" i="2"/>
  <c r="N91" i="2"/>
  <c r="J106" i="2"/>
  <c r="J182" i="2" s="1"/>
  <c r="J177" i="2"/>
  <c r="I178" i="2"/>
  <c r="I100" i="2"/>
  <c r="J121" i="2"/>
  <c r="J83" i="2"/>
  <c r="J89" i="2"/>
  <c r="J88" i="2"/>
  <c r="T105" i="2"/>
  <c r="T180" i="2" s="1"/>
  <c r="T104" i="2"/>
  <c r="J148" i="2"/>
  <c r="X28" i="2"/>
  <c r="W87" i="2"/>
  <c r="D166" i="2"/>
  <c r="T121" i="2"/>
  <c r="L24" i="2"/>
  <c r="H129" i="2"/>
  <c r="H131" i="2" s="1"/>
  <c r="T83" i="2"/>
  <c r="U106" i="2"/>
  <c r="U182" i="2" s="1"/>
  <c r="M91" i="2"/>
  <c r="J236" i="2"/>
  <c r="J248" i="2"/>
  <c r="AA30" i="2"/>
  <c r="Z90" i="2"/>
  <c r="Z181" i="2" s="1"/>
  <c r="U185" i="2"/>
  <c r="I128" i="2"/>
  <c r="I191" i="2" s="1"/>
  <c r="I172" i="2"/>
  <c r="I174" i="2" s="1"/>
  <c r="I126" i="2"/>
  <c r="I190" i="2" s="1"/>
  <c r="W120" i="2"/>
  <c r="X29" i="2"/>
  <c r="V96" i="2"/>
  <c r="V187" i="2" s="1"/>
  <c r="V109" i="2"/>
  <c r="V95" i="2"/>
  <c r="V186" i="2" s="1"/>
  <c r="V103" i="2"/>
  <c r="V177" i="2" s="1"/>
  <c r="W22" i="2"/>
  <c r="V98" i="2"/>
  <c r="V189" i="2" s="1"/>
  <c r="V94" i="2"/>
  <c r="V80" i="2"/>
  <c r="S179" i="2"/>
  <c r="J112" i="2" l="1"/>
  <c r="L99" i="2"/>
  <c r="M31" i="2"/>
  <c r="T112" i="2"/>
  <c r="J180" i="2"/>
  <c r="V185" i="2"/>
  <c r="N159" i="2"/>
  <c r="K185" i="2"/>
  <c r="J179" i="2"/>
  <c r="T179" i="2"/>
  <c r="W91" i="2"/>
  <c r="E200" i="2"/>
  <c r="E202" i="2" s="1"/>
  <c r="E203" i="2" s="1"/>
  <c r="E140" i="2"/>
  <c r="L96" i="2"/>
  <c r="L187" i="2" s="1"/>
  <c r="L95" i="2"/>
  <c r="L186" i="2" s="1"/>
  <c r="L109" i="2"/>
  <c r="M20" i="2"/>
  <c r="L103" i="2"/>
  <c r="L94" i="2"/>
  <c r="L98" i="2"/>
  <c r="L189" i="2" s="1"/>
  <c r="L80" i="2"/>
  <c r="L81" i="2" s="1"/>
  <c r="S129" i="2"/>
  <c r="Y28" i="2"/>
  <c r="X87" i="2"/>
  <c r="J128" i="2"/>
  <c r="J191" i="2" s="1"/>
  <c r="J172" i="2"/>
  <c r="J174" i="2" s="1"/>
  <c r="J126" i="2"/>
  <c r="J190" i="2" s="1"/>
  <c r="V99" i="2"/>
  <c r="W31" i="2"/>
  <c r="Z33" i="2"/>
  <c r="K184" i="2"/>
  <c r="L93" i="2"/>
  <c r="K188" i="2"/>
  <c r="L97" i="2"/>
  <c r="U105" i="2"/>
  <c r="U180" i="2" s="1"/>
  <c r="U104" i="2"/>
  <c r="K236" i="2"/>
  <c r="K248" i="2"/>
  <c r="H237" i="2"/>
  <c r="I129" i="2"/>
  <c r="I131" i="2" s="1"/>
  <c r="U121" i="2"/>
  <c r="K148" i="2"/>
  <c r="Y24" i="2"/>
  <c r="V89" i="2"/>
  <c r="V88" i="2"/>
  <c r="V81" i="2"/>
  <c r="V83" i="2" s="1"/>
  <c r="Y29" i="2"/>
  <c r="X120" i="2"/>
  <c r="W122" i="2"/>
  <c r="AB30" i="2"/>
  <c r="AA90" i="2"/>
  <c r="AA181" i="2" s="1"/>
  <c r="T172" i="2"/>
  <c r="T174" i="2" s="1"/>
  <c r="T126" i="2"/>
  <c r="T190" i="2" s="1"/>
  <c r="T128" i="2"/>
  <c r="T191" i="2" s="1"/>
  <c r="H242" i="2"/>
  <c r="H249" i="2" s="1"/>
  <c r="K106" i="2"/>
  <c r="K182" i="2" s="1"/>
  <c r="K177" i="2"/>
  <c r="W103" i="2"/>
  <c r="W177" i="2" s="1"/>
  <c r="X22" i="2"/>
  <c r="W96" i="2"/>
  <c r="W187" i="2" s="1"/>
  <c r="W98" i="2"/>
  <c r="W189" i="2" s="1"/>
  <c r="W94" i="2"/>
  <c r="W95" i="2"/>
  <c r="W186" i="2" s="1"/>
  <c r="W80" i="2"/>
  <c r="W109" i="2"/>
  <c r="K105" i="2"/>
  <c r="K104" i="2"/>
  <c r="T178" i="2"/>
  <c r="H132" i="2"/>
  <c r="O235" i="2"/>
  <c r="O247" i="2"/>
  <c r="O158" i="2"/>
  <c r="O134" i="2"/>
  <c r="O201" i="2" s="1"/>
  <c r="L125" i="2"/>
  <c r="L196" i="2" s="1"/>
  <c r="M34" i="2"/>
  <c r="U83" i="2"/>
  <c r="B9" i="2"/>
  <c r="V106" i="2"/>
  <c r="V182" i="2" s="1"/>
  <c r="M24" i="2"/>
  <c r="J178" i="2"/>
  <c r="J100" i="2"/>
  <c r="M90" i="2"/>
  <c r="M181" i="2" s="1"/>
  <c r="N30" i="2"/>
  <c r="N90" i="2" s="1"/>
  <c r="N181" i="2" s="1"/>
  <c r="K121" i="2"/>
  <c r="K88" i="2"/>
  <c r="K89" i="2"/>
  <c r="K83" i="2"/>
  <c r="M99" i="2" l="1"/>
  <c r="N31" i="2"/>
  <c r="N99" i="2" s="1"/>
  <c r="U112" i="2"/>
  <c r="L185" i="2"/>
  <c r="U178" i="2"/>
  <c r="K112" i="2"/>
  <c r="I237" i="2"/>
  <c r="V172" i="2"/>
  <c r="V174" i="2" s="1"/>
  <c r="V126" i="2"/>
  <c r="V190" i="2" s="1"/>
  <c r="V128" i="2"/>
  <c r="V191" i="2" s="1"/>
  <c r="L105" i="2"/>
  <c r="L104" i="2"/>
  <c r="K180" i="2"/>
  <c r="U172" i="2"/>
  <c r="U174" i="2" s="1"/>
  <c r="U126" i="2"/>
  <c r="U190" i="2" s="1"/>
  <c r="U128" i="2"/>
  <c r="U191" i="2" s="1"/>
  <c r="Z28" i="2"/>
  <c r="Y87" i="2"/>
  <c r="M103" i="2"/>
  <c r="N20" i="2"/>
  <c r="M98" i="2"/>
  <c r="M189" i="2" s="1"/>
  <c r="M96" i="2"/>
  <c r="M187" i="2" s="1"/>
  <c r="M109" i="2"/>
  <c r="M95" i="2"/>
  <c r="M186" i="2" s="1"/>
  <c r="M94" i="2"/>
  <c r="M80" i="2"/>
  <c r="K178" i="2"/>
  <c r="K100" i="2"/>
  <c r="N34" i="2"/>
  <c r="N125" i="2" s="1"/>
  <c r="N196" i="2" s="1"/>
  <c r="M125" i="2"/>
  <c r="M196" i="2" s="1"/>
  <c r="H245" i="2"/>
  <c r="Z24" i="2"/>
  <c r="L184" i="2"/>
  <c r="M93" i="2"/>
  <c r="X31" i="2"/>
  <c r="W99" i="2"/>
  <c r="T129" i="2"/>
  <c r="K179" i="2"/>
  <c r="N24" i="2"/>
  <c r="X98" i="2"/>
  <c r="X189" i="2" s="1"/>
  <c r="X94" i="2"/>
  <c r="X103" i="2"/>
  <c r="X177" i="2" s="1"/>
  <c r="X80" i="2"/>
  <c r="Y22" i="2"/>
  <c r="X109" i="2"/>
  <c r="X95" i="2"/>
  <c r="X186" i="2" s="1"/>
  <c r="X96" i="2"/>
  <c r="X187" i="2" s="1"/>
  <c r="L121" i="2"/>
  <c r="L88" i="2"/>
  <c r="L89" i="2"/>
  <c r="L83" i="2"/>
  <c r="J129" i="2"/>
  <c r="J131" i="2" s="1"/>
  <c r="U179" i="2"/>
  <c r="E206" i="2"/>
  <c r="E217" i="2" s="1"/>
  <c r="W106" i="2"/>
  <c r="W182" i="2" s="1"/>
  <c r="P158" i="2"/>
  <c r="P134" i="2"/>
  <c r="P201" i="2" s="1"/>
  <c r="V105" i="2"/>
  <c r="V180" i="2" s="1"/>
  <c r="V104" i="2"/>
  <c r="E141" i="2"/>
  <c r="E156" i="2"/>
  <c r="AA33" i="2"/>
  <c r="X122" i="2"/>
  <c r="Y120" i="2"/>
  <c r="Z29" i="2"/>
  <c r="L148" i="2"/>
  <c r="L248" i="2"/>
  <c r="L236" i="2"/>
  <c r="O159" i="2"/>
  <c r="P247" i="2"/>
  <c r="P235" i="2"/>
  <c r="W89" i="2"/>
  <c r="W88" i="2"/>
  <c r="W81" i="2"/>
  <c r="W83" i="2" s="1"/>
  <c r="K172" i="2"/>
  <c r="K174" i="2" s="1"/>
  <c r="K128" i="2"/>
  <c r="K191" i="2" s="1"/>
  <c r="K126" i="2"/>
  <c r="K190" i="2" s="1"/>
  <c r="I132" i="2"/>
  <c r="W185" i="2"/>
  <c r="AC30" i="2"/>
  <c r="AB90" i="2"/>
  <c r="AB181" i="2" s="1"/>
  <c r="V121" i="2"/>
  <c r="L188" i="2"/>
  <c r="M97" i="2"/>
  <c r="X91" i="2"/>
  <c r="L106" i="2"/>
  <c r="L182" i="2" s="1"/>
  <c r="L177" i="2"/>
  <c r="M185" i="2" l="1"/>
  <c r="X185" i="2"/>
  <c r="J132" i="2"/>
  <c r="L180" i="2"/>
  <c r="U129" i="2"/>
  <c r="K129" i="2"/>
  <c r="K131" i="2" s="1"/>
  <c r="K132" i="2" s="1"/>
  <c r="M248" i="2"/>
  <c r="M236" i="2"/>
  <c r="V179" i="2"/>
  <c r="V129" i="2"/>
  <c r="L178" i="2"/>
  <c r="L100" i="2"/>
  <c r="X99" i="2"/>
  <c r="Y31" i="2"/>
  <c r="N96" i="2"/>
  <c r="N187" i="2" s="1"/>
  <c r="N103" i="2"/>
  <c r="N109" i="2"/>
  <c r="N95" i="2"/>
  <c r="N186" i="2" s="1"/>
  <c r="N80" i="2"/>
  <c r="N81" i="2" s="1"/>
  <c r="N94" i="2"/>
  <c r="N98" i="2"/>
  <c r="N189" i="2" s="1"/>
  <c r="L112" i="2"/>
  <c r="W104" i="2"/>
  <c r="W105" i="2"/>
  <c r="W180" i="2" s="1"/>
  <c r="P159" i="2"/>
  <c r="V112" i="2"/>
  <c r="L179" i="2"/>
  <c r="M184" i="2"/>
  <c r="N93" i="2"/>
  <c r="M106" i="2"/>
  <c r="M182" i="2" s="1"/>
  <c r="M177" i="2"/>
  <c r="AC90" i="2"/>
  <c r="AC181" i="2" s="1"/>
  <c r="AD30" i="2"/>
  <c r="AB33" i="2"/>
  <c r="Z87" i="2"/>
  <c r="AA28" i="2"/>
  <c r="W172" i="2"/>
  <c r="W174" i="2" s="1"/>
  <c r="W126" i="2"/>
  <c r="W190" i="2" s="1"/>
  <c r="W128" i="2"/>
  <c r="W191" i="2" s="1"/>
  <c r="M148" i="2"/>
  <c r="Q158" i="2"/>
  <c r="Q134" i="2"/>
  <c r="Q201" i="2" s="1"/>
  <c r="W121" i="2"/>
  <c r="V178" i="2"/>
  <c r="Y109" i="2"/>
  <c r="Z22" i="2"/>
  <c r="Y80" i="2"/>
  <c r="Y94" i="2"/>
  <c r="Y103" i="2"/>
  <c r="Y177" i="2" s="1"/>
  <c r="Y98" i="2"/>
  <c r="Y189" i="2" s="1"/>
  <c r="Y95" i="2"/>
  <c r="Y186" i="2" s="1"/>
  <c r="Y96" i="2"/>
  <c r="Y187" i="2" s="1"/>
  <c r="I242" i="2"/>
  <c r="I249" i="2" s="1"/>
  <c r="M88" i="2"/>
  <c r="M89" i="2"/>
  <c r="Y91" i="2"/>
  <c r="M81" i="2"/>
  <c r="M83" i="2" s="1"/>
  <c r="AA24" i="2"/>
  <c r="M188" i="2"/>
  <c r="N97" i="2"/>
  <c r="Z120" i="2"/>
  <c r="AA29" i="2"/>
  <c r="L172" i="2"/>
  <c r="L174" i="2" s="1"/>
  <c r="L126" i="2"/>
  <c r="L190" i="2" s="1"/>
  <c r="L128" i="2"/>
  <c r="L191" i="2" s="1"/>
  <c r="X89" i="2"/>
  <c r="X88" i="2"/>
  <c r="X81" i="2"/>
  <c r="X83" i="2" s="1"/>
  <c r="Q235" i="2"/>
  <c r="Q247" i="2"/>
  <c r="Y122" i="2"/>
  <c r="E223" i="2"/>
  <c r="E224" i="2" s="1"/>
  <c r="E163" i="2"/>
  <c r="X106" i="2"/>
  <c r="X182" i="2" s="1"/>
  <c r="X121" i="2" l="1"/>
  <c r="X179" i="2" s="1"/>
  <c r="Y185" i="2"/>
  <c r="N185" i="2"/>
  <c r="N148" i="2"/>
  <c r="AC33" i="2"/>
  <c r="N106" i="2"/>
  <c r="N182" i="2" s="1"/>
  <c r="N177" i="2"/>
  <c r="F135" i="2"/>
  <c r="M105" i="2"/>
  <c r="M180" i="2" s="1"/>
  <c r="M104" i="2"/>
  <c r="M112" i="2" s="1"/>
  <c r="M121" i="2"/>
  <c r="AD90" i="2"/>
  <c r="AD181" i="2" s="1"/>
  <c r="AE30" i="2"/>
  <c r="L129" i="2"/>
  <c r="L131" i="2" s="1"/>
  <c r="N248" i="2"/>
  <c r="N236" i="2"/>
  <c r="X172" i="2"/>
  <c r="X174" i="2" s="1"/>
  <c r="X126" i="2"/>
  <c r="X190" i="2" s="1"/>
  <c r="X128" i="2"/>
  <c r="X191" i="2" s="1"/>
  <c r="W112" i="2"/>
  <c r="N184" i="2"/>
  <c r="O93" i="2"/>
  <c r="E151" i="2"/>
  <c r="E152" i="2" s="1"/>
  <c r="X105" i="2"/>
  <c r="X180" i="2" s="1"/>
  <c r="X104" i="2"/>
  <c r="Y89" i="2"/>
  <c r="Y88" i="2"/>
  <c r="Y81" i="2"/>
  <c r="Y83" i="2" s="1"/>
  <c r="N89" i="2"/>
  <c r="N121" i="2"/>
  <c r="N83" i="2"/>
  <c r="N88" i="2"/>
  <c r="M126" i="2"/>
  <c r="M190" i="2" s="1"/>
  <c r="M172" i="2"/>
  <c r="M174" i="2" s="1"/>
  <c r="M128" i="2"/>
  <c r="M191" i="2" s="1"/>
  <c r="R247" i="2"/>
  <c r="R235" i="2"/>
  <c r="W179" i="2"/>
  <c r="W129" i="2"/>
  <c r="Z31" i="2"/>
  <c r="Y99" i="2"/>
  <c r="N105" i="2"/>
  <c r="N104" i="2"/>
  <c r="E166" i="2"/>
  <c r="AB29" i="2"/>
  <c r="AA120" i="2"/>
  <c r="J237" i="2"/>
  <c r="Z95" i="2"/>
  <c r="Z186" i="2" s="1"/>
  <c r="Z98" i="2"/>
  <c r="Z189" i="2" s="1"/>
  <c r="Z80" i="2"/>
  <c r="Z94" i="2"/>
  <c r="Z103" i="2"/>
  <c r="Z109" i="2"/>
  <c r="AA22" i="2"/>
  <c r="Z96" i="2"/>
  <c r="Z187" i="2" s="1"/>
  <c r="R134" i="2"/>
  <c r="R201" i="2" s="1"/>
  <c r="R158" i="2"/>
  <c r="AA87" i="2"/>
  <c r="AB28" i="2"/>
  <c r="N188" i="2"/>
  <c r="O97" i="2"/>
  <c r="AB24" i="2"/>
  <c r="M100" i="2"/>
  <c r="Y106" i="2"/>
  <c r="Y182" i="2" s="1"/>
  <c r="W178" i="2"/>
  <c r="Z122" i="2"/>
  <c r="I245" i="2"/>
  <c r="Z177" i="2"/>
  <c r="Z91" i="2"/>
  <c r="Q159" i="2"/>
  <c r="Y121" i="2" l="1"/>
  <c r="X112" i="2"/>
  <c r="Z185" i="2"/>
  <c r="X178" i="2"/>
  <c r="X129" i="2"/>
  <c r="N112" i="2"/>
  <c r="R159" i="2"/>
  <c r="M178" i="2"/>
  <c r="L132" i="2"/>
  <c r="AB120" i="2"/>
  <c r="AC29" i="2"/>
  <c r="O248" i="2"/>
  <c r="O236" i="2"/>
  <c r="Z99" i="2"/>
  <c r="AA31" i="2"/>
  <c r="J242" i="2"/>
  <c r="J249" i="2" s="1"/>
  <c r="Z106" i="2"/>
  <c r="Z182" i="2" s="1"/>
  <c r="AA122" i="2"/>
  <c r="Y172" i="2"/>
  <c r="Y174" i="2" s="1"/>
  <c r="Y126" i="2"/>
  <c r="Y190" i="2" s="1"/>
  <c r="Y128" i="2"/>
  <c r="O184" i="2"/>
  <c r="P93" i="2"/>
  <c r="O100" i="2"/>
  <c r="O131" i="2" s="1"/>
  <c r="AD33" i="2"/>
  <c r="N126" i="2"/>
  <c r="N190" i="2" s="1"/>
  <c r="N172" i="2"/>
  <c r="N174" i="2" s="1"/>
  <c r="N128" i="2"/>
  <c r="N191" i="2" s="1"/>
  <c r="AF30" i="2"/>
  <c r="AE90" i="2"/>
  <c r="AE181" i="2" s="1"/>
  <c r="S247" i="2"/>
  <c r="S235" i="2"/>
  <c r="N179" i="2"/>
  <c r="O148" i="2"/>
  <c r="AB87" i="2"/>
  <c r="AC28" i="2"/>
  <c r="AA91" i="2"/>
  <c r="Z89" i="2"/>
  <c r="Z88" i="2"/>
  <c r="Z81" i="2"/>
  <c r="Z121" i="2" s="1"/>
  <c r="N178" i="2"/>
  <c r="N100" i="2"/>
  <c r="Y179" i="2"/>
  <c r="F200" i="2"/>
  <c r="F202" i="2" s="1"/>
  <c r="F203" i="2" s="1"/>
  <c r="F140" i="2"/>
  <c r="AC24" i="2"/>
  <c r="S134" i="2"/>
  <c r="S201" i="2" s="1"/>
  <c r="S158" i="2"/>
  <c r="O188" i="2"/>
  <c r="P97" i="2"/>
  <c r="N180" i="2"/>
  <c r="AA80" i="2"/>
  <c r="AB22" i="2"/>
  <c r="AA109" i="2"/>
  <c r="AA94" i="2"/>
  <c r="AA98" i="2"/>
  <c r="AA189" i="2" s="1"/>
  <c r="AA96" i="2"/>
  <c r="AA187" i="2" s="1"/>
  <c r="AA95" i="2"/>
  <c r="AA186" i="2" s="1"/>
  <c r="AA103" i="2"/>
  <c r="AA177" i="2" s="1"/>
  <c r="Y191" i="2"/>
  <c r="Y105" i="2"/>
  <c r="Y180" i="2" s="1"/>
  <c r="Y104" i="2"/>
  <c r="Y178" i="2" s="1"/>
  <c r="M179" i="2"/>
  <c r="M129" i="2"/>
  <c r="M131" i="2" s="1"/>
  <c r="Y129" i="2" l="1"/>
  <c r="J245" i="2"/>
  <c r="S159" i="2"/>
  <c r="Z179" i="2"/>
  <c r="AB96" i="2"/>
  <c r="AB187" i="2" s="1"/>
  <c r="AB95" i="2"/>
  <c r="AB186" i="2" s="1"/>
  <c r="AB98" i="2"/>
  <c r="AB189" i="2" s="1"/>
  <c r="AB94" i="2"/>
  <c r="AB103" i="2"/>
  <c r="AB109" i="2"/>
  <c r="AB80" i="2"/>
  <c r="AC22" i="2"/>
  <c r="T134" i="2"/>
  <c r="T201" i="2" s="1"/>
  <c r="T158" i="2"/>
  <c r="AC120" i="2"/>
  <c r="AD29" i="2"/>
  <c r="AB91" i="2"/>
  <c r="AB122" i="2"/>
  <c r="F156" i="2"/>
  <c r="F141" i="2"/>
  <c r="P148" i="2"/>
  <c r="P184" i="2"/>
  <c r="Q93" i="2"/>
  <c r="P100" i="2"/>
  <c r="P131" i="2" s="1"/>
  <c r="AA106" i="2"/>
  <c r="AA182" i="2" s="1"/>
  <c r="Z104" i="2"/>
  <c r="Z178" i="2" s="1"/>
  <c r="Z105" i="2"/>
  <c r="AC87" i="2"/>
  <c r="AD28" i="2"/>
  <c r="AD24" i="2"/>
  <c r="AF90" i="2"/>
  <c r="AF181" i="2" s="1"/>
  <c r="AG30" i="2"/>
  <c r="P188" i="2"/>
  <c r="Q97" i="2"/>
  <c r="F206" i="2"/>
  <c r="Z180" i="2"/>
  <c r="AB31" i="2"/>
  <c r="AA99" i="2"/>
  <c r="AA88" i="2"/>
  <c r="AA89" i="2"/>
  <c r="AA81" i="2"/>
  <c r="T247" i="2"/>
  <c r="T235" i="2"/>
  <c r="P236" i="2"/>
  <c r="P248" i="2"/>
  <c r="AA185" i="2"/>
  <c r="Z83" i="2"/>
  <c r="N129" i="2"/>
  <c r="N131" i="2" s="1"/>
  <c r="M132" i="2"/>
  <c r="AE33" i="2"/>
  <c r="Y112" i="2"/>
  <c r="K237" i="2"/>
  <c r="K242" i="2" s="1"/>
  <c r="K249" i="2" l="1"/>
  <c r="K245" i="2"/>
  <c r="AH30" i="2"/>
  <c r="AG90" i="2"/>
  <c r="AG181" i="2" s="1"/>
  <c r="Q148" i="2"/>
  <c r="AB99" i="2"/>
  <c r="AC31" i="2"/>
  <c r="AC103" i="2"/>
  <c r="AC177" i="2" s="1"/>
  <c r="AC98" i="2"/>
  <c r="AC189" i="2" s="1"/>
  <c r="AC96" i="2"/>
  <c r="AC187" i="2" s="1"/>
  <c r="AC94" i="2"/>
  <c r="AC95" i="2"/>
  <c r="AC186" i="2" s="1"/>
  <c r="AC109" i="2"/>
  <c r="AD22" i="2"/>
  <c r="AC80" i="2"/>
  <c r="N132" i="2"/>
  <c r="O132" i="2" s="1"/>
  <c r="P132" i="2" s="1"/>
  <c r="AE24" i="2"/>
  <c r="AD120" i="2"/>
  <c r="AE29" i="2"/>
  <c r="AB88" i="2"/>
  <c r="AB89" i="2"/>
  <c r="AB81" i="2"/>
  <c r="AA105" i="2"/>
  <c r="AA180" i="2" s="1"/>
  <c r="AA104" i="2"/>
  <c r="AA178" i="2" s="1"/>
  <c r="AC91" i="2"/>
  <c r="Q184" i="2"/>
  <c r="R93" i="2"/>
  <c r="Q100" i="2"/>
  <c r="Q131" i="2" s="1"/>
  <c r="AB185" i="2"/>
  <c r="AC122" i="2"/>
  <c r="AF33" i="2"/>
  <c r="AA83" i="2"/>
  <c r="Q188" i="2"/>
  <c r="R97" i="2"/>
  <c r="T159" i="2"/>
  <c r="U247" i="2"/>
  <c r="U235" i="2"/>
  <c r="Z126" i="2"/>
  <c r="Z172" i="2"/>
  <c r="Z174" i="2" s="1"/>
  <c r="Z128" i="2"/>
  <c r="Z191" i="2" s="1"/>
  <c r="F217" i="2"/>
  <c r="F223" i="2" s="1"/>
  <c r="F224" i="2" s="1"/>
  <c r="F163" i="2"/>
  <c r="F166" i="2" s="1"/>
  <c r="AE28" i="2"/>
  <c r="AD87" i="2"/>
  <c r="AB106" i="2"/>
  <c r="AB182" i="2" s="1"/>
  <c r="Q236" i="2"/>
  <c r="Q248" i="2"/>
  <c r="AA121" i="2"/>
  <c r="Z112" i="2"/>
  <c r="AB177" i="2"/>
  <c r="U158" i="2"/>
  <c r="U134" i="2"/>
  <c r="U201" i="2" s="1"/>
  <c r="Q132" i="2" l="1"/>
  <c r="AC185" i="2"/>
  <c r="U159" i="2"/>
  <c r="AF28" i="2"/>
  <c r="AE87" i="2"/>
  <c r="V247" i="2"/>
  <c r="V235" i="2"/>
  <c r="AB105" i="2"/>
  <c r="AB180" i="2" s="1"/>
  <c r="AB104" i="2"/>
  <c r="AH90" i="2"/>
  <c r="AH181" i="2" s="1"/>
  <c r="AI30" i="2"/>
  <c r="R248" i="2"/>
  <c r="R236" i="2"/>
  <c r="AB121" i="2"/>
  <c r="AC89" i="2"/>
  <c r="AC88" i="2"/>
  <c r="AC81" i="2"/>
  <c r="AC121" i="2" s="1"/>
  <c r="R148" i="2"/>
  <c r="G135" i="2"/>
  <c r="R188" i="2"/>
  <c r="S97" i="2"/>
  <c r="Z190" i="2"/>
  <c r="Z129" i="2"/>
  <c r="AA172" i="2"/>
  <c r="AA174" i="2" s="1"/>
  <c r="AA126" i="2"/>
  <c r="AA190" i="2" s="1"/>
  <c r="AA128" i="2"/>
  <c r="AA191" i="2" s="1"/>
  <c r="AE120" i="2"/>
  <c r="AF29" i="2"/>
  <c r="AD96" i="2"/>
  <c r="AD187" i="2" s="1"/>
  <c r="AD109" i="2"/>
  <c r="AD95" i="2"/>
  <c r="AD186" i="2" s="1"/>
  <c r="AD103" i="2"/>
  <c r="AD177" i="2" s="1"/>
  <c r="AD98" i="2"/>
  <c r="AD189" i="2" s="1"/>
  <c r="AE22" i="2"/>
  <c r="AD80" i="2"/>
  <c r="AD94" i="2"/>
  <c r="AC99" i="2"/>
  <c r="AD31" i="2"/>
  <c r="F151" i="2"/>
  <c r="F152" i="2" s="1"/>
  <c r="AB83" i="2"/>
  <c r="AF24" i="2"/>
  <c r="AA112" i="2"/>
  <c r="AD122" i="2"/>
  <c r="L237" i="2"/>
  <c r="L242" i="2" s="1"/>
  <c r="AA179" i="2"/>
  <c r="AC106" i="2"/>
  <c r="AC182" i="2" s="1"/>
  <c r="V134" i="2"/>
  <c r="V201" i="2" s="1"/>
  <c r="V158" i="2"/>
  <c r="AD91" i="2"/>
  <c r="AG33" i="2"/>
  <c r="R184" i="2"/>
  <c r="S93" i="2"/>
  <c r="R100" i="2"/>
  <c r="R131" i="2" s="1"/>
  <c r="R132" i="2" l="1"/>
  <c r="AA129" i="2"/>
  <c r="AC83" i="2"/>
  <c r="AC128" i="2" s="1"/>
  <c r="AC191" i="2" s="1"/>
  <c r="AB112" i="2"/>
  <c r="L245" i="2"/>
  <c r="L249" i="2"/>
  <c r="AB126" i="2"/>
  <c r="AB190" i="2" s="1"/>
  <c r="AB172" i="2"/>
  <c r="AB174" i="2" s="1"/>
  <c r="AB128" i="2"/>
  <c r="AB191" i="2" s="1"/>
  <c r="AD185" i="2"/>
  <c r="AB179" i="2"/>
  <c r="AB178" i="2"/>
  <c r="AD89" i="2"/>
  <c r="AD88" i="2"/>
  <c r="AD81" i="2"/>
  <c r="AE122" i="2"/>
  <c r="S148" i="2"/>
  <c r="W235" i="2"/>
  <c r="W247" i="2"/>
  <c r="AE103" i="2"/>
  <c r="AE177" i="2" s="1"/>
  <c r="AE96" i="2"/>
  <c r="AE187" i="2" s="1"/>
  <c r="AE109" i="2"/>
  <c r="AE95" i="2"/>
  <c r="AE186" i="2" s="1"/>
  <c r="AE98" i="2"/>
  <c r="AE189" i="2" s="1"/>
  <c r="AF22" i="2"/>
  <c r="AE80" i="2"/>
  <c r="AE94" i="2"/>
  <c r="S188" i="2"/>
  <c r="T97" i="2"/>
  <c r="S236" i="2"/>
  <c r="S248" i="2"/>
  <c r="AE91" i="2"/>
  <c r="AG24" i="2"/>
  <c r="AE31" i="2"/>
  <c r="AD99" i="2"/>
  <c r="G200" i="2"/>
  <c r="G202" i="2" s="1"/>
  <c r="G203" i="2" s="1"/>
  <c r="G140" i="2"/>
  <c r="AC179" i="2"/>
  <c r="AC105" i="2"/>
  <c r="AC180" i="2" s="1"/>
  <c r="AC104" i="2"/>
  <c r="AC178" i="2" s="1"/>
  <c r="AJ30" i="2"/>
  <c r="AI90" i="2"/>
  <c r="AI181" i="2" s="1"/>
  <c r="AG28" i="2"/>
  <c r="AF87" i="2"/>
  <c r="AD106" i="2"/>
  <c r="AD182" i="2" s="1"/>
  <c r="V159" i="2"/>
  <c r="AC126" i="2"/>
  <c r="AC190" i="2" s="1"/>
  <c r="AC172" i="2"/>
  <c r="AC174" i="2" s="1"/>
  <c r="AH33" i="2"/>
  <c r="AF120" i="2"/>
  <c r="AG29" i="2"/>
  <c r="W158" i="2"/>
  <c r="W134" i="2"/>
  <c r="W201" i="2" s="1"/>
  <c r="S184" i="2"/>
  <c r="T93" i="2"/>
  <c r="S100" i="2"/>
  <c r="S131" i="2" s="1"/>
  <c r="AE185" i="2" l="1"/>
  <c r="AH24" i="2"/>
  <c r="AD105" i="2"/>
  <c r="AD180" i="2" s="1"/>
  <c r="AD104" i="2"/>
  <c r="X134" i="2"/>
  <c r="X201" i="2" s="1"/>
  <c r="X158" i="2"/>
  <c r="AC129" i="2"/>
  <c r="AE89" i="2"/>
  <c r="AE88" i="2"/>
  <c r="AE81" i="2"/>
  <c r="AE83" i="2" s="1"/>
  <c r="X247" i="2"/>
  <c r="X235" i="2"/>
  <c r="AD83" i="2"/>
  <c r="AF98" i="2"/>
  <c r="AF189" i="2" s="1"/>
  <c r="AF94" i="2"/>
  <c r="AF109" i="2"/>
  <c r="AF95" i="2"/>
  <c r="AF186" i="2" s="1"/>
  <c r="AF103" i="2"/>
  <c r="AG22" i="2"/>
  <c r="AF80" i="2"/>
  <c r="AF96" i="2"/>
  <c r="AF187" i="2" s="1"/>
  <c r="AG120" i="2"/>
  <c r="AH29" i="2"/>
  <c r="T148" i="2"/>
  <c r="W159" i="2"/>
  <c r="AH28" i="2"/>
  <c r="AG87" i="2"/>
  <c r="AD121" i="2"/>
  <c r="AI33" i="2"/>
  <c r="S132" i="2"/>
  <c r="AF91" i="2"/>
  <c r="G156" i="2"/>
  <c r="G141" i="2"/>
  <c r="G206" i="2"/>
  <c r="T236" i="2"/>
  <c r="T248" i="2"/>
  <c r="T184" i="2"/>
  <c r="U93" i="2"/>
  <c r="T100" i="2"/>
  <c r="T131" i="2" s="1"/>
  <c r="AK30" i="2"/>
  <c r="AJ90" i="2"/>
  <c r="AJ181" i="2" s="1"/>
  <c r="AE99" i="2"/>
  <c r="AF31" i="2"/>
  <c r="T188" i="2"/>
  <c r="U97" i="2"/>
  <c r="AB129" i="2"/>
  <c r="M237" i="2"/>
  <c r="M242" i="2" s="1"/>
  <c r="AF122" i="2"/>
  <c r="AC112" i="2"/>
  <c r="AE106" i="2"/>
  <c r="AE182" i="2" s="1"/>
  <c r="AD112" i="2" l="1"/>
  <c r="M245" i="2"/>
  <c r="M249" i="2"/>
  <c r="AE172" i="2"/>
  <c r="AE174" i="2" s="1"/>
  <c r="AE126" i="2"/>
  <c r="AE190" i="2" s="1"/>
  <c r="AE128" i="2"/>
  <c r="AE191" i="2" s="1"/>
  <c r="AF99" i="2"/>
  <c r="AG31" i="2"/>
  <c r="AH87" i="2"/>
  <c r="AI28" i="2"/>
  <c r="AD178" i="2"/>
  <c r="G217" i="2"/>
  <c r="G223" i="2" s="1"/>
  <c r="G224" i="2" s="1"/>
  <c r="G163" i="2"/>
  <c r="T132" i="2"/>
  <c r="X159" i="2"/>
  <c r="AF88" i="2"/>
  <c r="AF89" i="2"/>
  <c r="AF81" i="2"/>
  <c r="AF121" i="2" s="1"/>
  <c r="AD126" i="2"/>
  <c r="AD190" i="2" s="1"/>
  <c r="AD172" i="2"/>
  <c r="AD174" i="2" s="1"/>
  <c r="AD128" i="2"/>
  <c r="AD191" i="2" s="1"/>
  <c r="AG109" i="2"/>
  <c r="AG103" i="2"/>
  <c r="AG177" i="2" s="1"/>
  <c r="AH22" i="2"/>
  <c r="AG80" i="2"/>
  <c r="AG96" i="2"/>
  <c r="AG187" i="2" s="1"/>
  <c r="AG98" i="2"/>
  <c r="AG189" i="2" s="1"/>
  <c r="AG94" i="2"/>
  <c r="AG95" i="2"/>
  <c r="AG186" i="2" s="1"/>
  <c r="Y158" i="2"/>
  <c r="Y134" i="2"/>
  <c r="Y201" i="2" s="1"/>
  <c r="AL30" i="2"/>
  <c r="AK90" i="2"/>
  <c r="AK181" i="2" s="1"/>
  <c r="AJ33" i="2"/>
  <c r="U148" i="2"/>
  <c r="AF106" i="2"/>
  <c r="AF182" i="2" s="1"/>
  <c r="Y235" i="2"/>
  <c r="Y247" i="2"/>
  <c r="AH120" i="2"/>
  <c r="AI29" i="2"/>
  <c r="U188" i="2"/>
  <c r="V97" i="2"/>
  <c r="AD179" i="2"/>
  <c r="AG122" i="2"/>
  <c r="AF185" i="2"/>
  <c r="AE104" i="2"/>
  <c r="AE105" i="2"/>
  <c r="AE180" i="2" s="1"/>
  <c r="U184" i="2"/>
  <c r="V93" i="2"/>
  <c r="U100" i="2"/>
  <c r="U131" i="2" s="1"/>
  <c r="U248" i="2"/>
  <c r="U236" i="2"/>
  <c r="AF177" i="2"/>
  <c r="AG91" i="2"/>
  <c r="AE121" i="2"/>
  <c r="AI24" i="2"/>
  <c r="U132" i="2" l="1"/>
  <c r="AE112" i="2"/>
  <c r="AD129" i="2"/>
  <c r="AF179" i="2"/>
  <c r="AH31" i="2"/>
  <c r="AG99" i="2"/>
  <c r="Z235" i="2"/>
  <c r="Z247" i="2"/>
  <c r="H135" i="2"/>
  <c r="AE178" i="2"/>
  <c r="V188" i="2"/>
  <c r="W97" i="2"/>
  <c r="AL90" i="2"/>
  <c r="AL181" i="2" s="1"/>
  <c r="AM30" i="2"/>
  <c r="AH95" i="2"/>
  <c r="AH186" i="2" s="1"/>
  <c r="AH98" i="2"/>
  <c r="AH189" i="2" s="1"/>
  <c r="AH103" i="2"/>
  <c r="AI22" i="2"/>
  <c r="AH80" i="2"/>
  <c r="AH94" i="2"/>
  <c r="AH109" i="2"/>
  <c r="AH96" i="2"/>
  <c r="AH187" i="2" s="1"/>
  <c r="AE179" i="2"/>
  <c r="AE129" i="2"/>
  <c r="V184" i="2"/>
  <c r="W93" i="2"/>
  <c r="V100" i="2"/>
  <c r="V131" i="2" s="1"/>
  <c r="V132" i="2" s="1"/>
  <c r="AH122" i="2"/>
  <c r="Z158" i="2"/>
  <c r="Z134" i="2"/>
  <c r="Z201" i="2" s="1"/>
  <c r="AG89" i="2"/>
  <c r="AG88" i="2"/>
  <c r="AG81" i="2"/>
  <c r="AG121" i="2" s="1"/>
  <c r="AF105" i="2"/>
  <c r="AF180" i="2" s="1"/>
  <c r="AF104" i="2"/>
  <c r="AF112" i="2" s="1"/>
  <c r="G151" i="2"/>
  <c r="G152" i="2" s="1"/>
  <c r="V248" i="2"/>
  <c r="V236" i="2"/>
  <c r="AJ24" i="2"/>
  <c r="AJ29" i="2"/>
  <c r="AI120" i="2"/>
  <c r="AG106" i="2"/>
  <c r="AG182" i="2" s="1"/>
  <c r="AF83" i="2"/>
  <c r="AJ28" i="2"/>
  <c r="AI87" i="2"/>
  <c r="N237" i="2"/>
  <c r="N243" i="2" s="1"/>
  <c r="V148" i="2"/>
  <c r="G166" i="2"/>
  <c r="AK33" i="2"/>
  <c r="AG185" i="2"/>
  <c r="Y159" i="2"/>
  <c r="AH91" i="2"/>
  <c r="N242" i="2" l="1"/>
  <c r="AH185" i="2"/>
  <c r="N245" i="2"/>
  <c r="W188" i="2"/>
  <c r="X97" i="2"/>
  <c r="AH106" i="2"/>
  <c r="AH182" i="2" s="1"/>
  <c r="AH99" i="2"/>
  <c r="AI31" i="2"/>
  <c r="AH177" i="2"/>
  <c r="W148" i="2"/>
  <c r="AH88" i="2"/>
  <c r="AH89" i="2"/>
  <c r="AH81" i="2"/>
  <c r="AH121" i="2" s="1"/>
  <c r="AI91" i="2"/>
  <c r="AI122" i="2"/>
  <c r="AI80" i="2"/>
  <c r="AJ22" i="2"/>
  <c r="AI109" i="2"/>
  <c r="AI94" i="2"/>
  <c r="AI95" i="2"/>
  <c r="AI186" i="2" s="1"/>
  <c r="AI103" i="2"/>
  <c r="AI96" i="2"/>
  <c r="AI187" i="2" s="1"/>
  <c r="AI98" i="2"/>
  <c r="AI189" i="2" s="1"/>
  <c r="AJ87" i="2"/>
  <c r="AK28" i="2"/>
  <c r="AF172" i="2"/>
  <c r="AF174" i="2" s="1"/>
  <c r="AF126" i="2"/>
  <c r="AF128" i="2"/>
  <c r="AF191" i="2" s="1"/>
  <c r="AK24" i="2"/>
  <c r="AA134" i="2"/>
  <c r="AA201" i="2" s="1"/>
  <c r="AA158" i="2"/>
  <c r="AG105" i="2"/>
  <c r="AG180" i="2" s="1"/>
  <c r="AG104" i="2"/>
  <c r="Z159" i="2"/>
  <c r="AG83" i="2"/>
  <c r="AN30" i="2"/>
  <c r="AM90" i="2"/>
  <c r="AM181" i="2" s="1"/>
  <c r="N249" i="2"/>
  <c r="AG179" i="2"/>
  <c r="W184" i="2"/>
  <c r="X93" i="2"/>
  <c r="W100" i="2"/>
  <c r="W131" i="2" s="1"/>
  <c r="AA235" i="2"/>
  <c r="AA247" i="2"/>
  <c r="AL33" i="2"/>
  <c r="AK29" i="2"/>
  <c r="AJ120" i="2"/>
  <c r="AF178" i="2"/>
  <c r="W248" i="2"/>
  <c r="W236" i="2"/>
  <c r="H200" i="2"/>
  <c r="H202" i="2" s="1"/>
  <c r="H203" i="2" s="1"/>
  <c r="H140" i="2"/>
  <c r="AI185" i="2" l="1"/>
  <c r="AA159" i="2"/>
  <c r="AG112" i="2"/>
  <c r="AG172" i="2"/>
  <c r="AG174" i="2" s="1"/>
  <c r="AG126" i="2"/>
  <c r="AG128" i="2"/>
  <c r="AG191" i="2" s="1"/>
  <c r="AN90" i="2"/>
  <c r="AN181" i="2" s="1"/>
  <c r="AO30" i="2"/>
  <c r="AB134" i="2"/>
  <c r="AB201" i="2" s="1"/>
  <c r="AB158" i="2"/>
  <c r="X236" i="2"/>
  <c r="X248" i="2"/>
  <c r="AH179" i="2"/>
  <c r="H156" i="2"/>
  <c r="H141" i="2"/>
  <c r="AJ122" i="2"/>
  <c r="X184" i="2"/>
  <c r="Y93" i="2"/>
  <c r="X100" i="2"/>
  <c r="X131" i="2" s="1"/>
  <c r="AI106" i="2"/>
  <c r="AI182" i="2" s="1"/>
  <c r="AF190" i="2"/>
  <c r="AF129" i="2"/>
  <c r="X148" i="2"/>
  <c r="X188" i="2"/>
  <c r="Y97" i="2"/>
  <c r="AM33" i="2"/>
  <c r="AG178" i="2"/>
  <c r="O237" i="2"/>
  <c r="H206" i="2"/>
  <c r="AL29" i="2"/>
  <c r="AK120" i="2"/>
  <c r="AI177" i="2"/>
  <c r="AH104" i="2"/>
  <c r="AH178" i="2" s="1"/>
  <c r="AH105" i="2"/>
  <c r="AH180" i="2" s="1"/>
  <c r="AK87" i="2"/>
  <c r="AL28" i="2"/>
  <c r="AJ96" i="2"/>
  <c r="AJ187" i="2" s="1"/>
  <c r="AJ95" i="2"/>
  <c r="AJ186" i="2" s="1"/>
  <c r="AJ94" i="2"/>
  <c r="AJ80" i="2"/>
  <c r="AJ109" i="2"/>
  <c r="AJ103" i="2"/>
  <c r="AJ177" i="2" s="1"/>
  <c r="AK22" i="2"/>
  <c r="AJ98" i="2"/>
  <c r="AJ189" i="2" s="1"/>
  <c r="AB247" i="2"/>
  <c r="AB235" i="2"/>
  <c r="AL24" i="2"/>
  <c r="AJ91" i="2"/>
  <c r="AI88" i="2"/>
  <c r="AI89" i="2"/>
  <c r="AI81" i="2"/>
  <c r="AI121" i="2" s="1"/>
  <c r="AH83" i="2"/>
  <c r="AJ31" i="2"/>
  <c r="AI99" i="2"/>
  <c r="W132" i="2"/>
  <c r="X132" i="2" l="1"/>
  <c r="AI179" i="2"/>
  <c r="AK103" i="2"/>
  <c r="AK98" i="2"/>
  <c r="AK189" i="2" s="1"/>
  <c r="AK96" i="2"/>
  <c r="AK187" i="2" s="1"/>
  <c r="AK80" i="2"/>
  <c r="AL22" i="2"/>
  <c r="AK94" i="2"/>
  <c r="AK109" i="2"/>
  <c r="AK95" i="2"/>
  <c r="AK186" i="2" s="1"/>
  <c r="AK91" i="2"/>
  <c r="H217" i="2"/>
  <c r="H223" i="2" s="1"/>
  <c r="H224" i="2" s="1"/>
  <c r="H163" i="2"/>
  <c r="AI105" i="2"/>
  <c r="AI180" i="2" s="1"/>
  <c r="AI104" i="2"/>
  <c r="AJ88" i="2"/>
  <c r="AJ89" i="2"/>
  <c r="AJ81" i="2"/>
  <c r="AJ83" i="2" s="1"/>
  <c r="Y188" i="2"/>
  <c r="Z97" i="2"/>
  <c r="AJ185" i="2"/>
  <c r="AB159" i="2"/>
  <c r="AO90" i="2"/>
  <c r="AO181" i="2" s="1"/>
  <c r="AP30" i="2"/>
  <c r="AJ99" i="2"/>
  <c r="AK31" i="2"/>
  <c r="AN33" i="2"/>
  <c r="Y148" i="2"/>
  <c r="AL87" i="2"/>
  <c r="AM28" i="2"/>
  <c r="AM29" i="2"/>
  <c r="AL120" i="2"/>
  <c r="AJ106" i="2"/>
  <c r="AJ182" i="2" s="1"/>
  <c r="AC158" i="2"/>
  <c r="AC134" i="2"/>
  <c r="AC201" i="2" s="1"/>
  <c r="AG190" i="2"/>
  <c r="AG129" i="2"/>
  <c r="AH172" i="2"/>
  <c r="AH174" i="2" s="1"/>
  <c r="AH126" i="2"/>
  <c r="AH128" i="2"/>
  <c r="AH191" i="2" s="1"/>
  <c r="AM24" i="2"/>
  <c r="AH112" i="2"/>
  <c r="AI83" i="2"/>
  <c r="AC247" i="2"/>
  <c r="AC235" i="2"/>
  <c r="AK122" i="2"/>
  <c r="Z93" i="2"/>
  <c r="Y184" i="2"/>
  <c r="Y100" i="2"/>
  <c r="Y131" i="2" s="1"/>
  <c r="Y236" i="2"/>
  <c r="Y248" i="2"/>
  <c r="AI112" i="2" l="1"/>
  <c r="AJ172" i="2"/>
  <c r="AJ174" i="2" s="1"/>
  <c r="AJ126" i="2"/>
  <c r="AJ190" i="2" s="1"/>
  <c r="AJ128" i="2"/>
  <c r="AJ191" i="2" s="1"/>
  <c r="AD134" i="2"/>
  <c r="AD201" i="2" s="1"/>
  <c r="AD158" i="2"/>
  <c r="AL91" i="2"/>
  <c r="AO33" i="2"/>
  <c r="AK106" i="2"/>
  <c r="AN24" i="2"/>
  <c r="AL31" i="2"/>
  <c r="AK99" i="2"/>
  <c r="Z188" i="2"/>
  <c r="AA97" i="2"/>
  <c r="AD247" i="2"/>
  <c r="AD235" i="2"/>
  <c r="AK185" i="2"/>
  <c r="I135" i="2"/>
  <c r="AL96" i="2"/>
  <c r="AL187" i="2" s="1"/>
  <c r="AL98" i="2"/>
  <c r="AL189" i="2" s="1"/>
  <c r="AL94" i="2"/>
  <c r="AM22" i="2"/>
  <c r="AL109" i="2"/>
  <c r="AL95" i="2"/>
  <c r="AL186" i="2" s="1"/>
  <c r="AL103" i="2"/>
  <c r="AL177" i="2" s="1"/>
  <c r="AL80" i="2"/>
  <c r="H166" i="2"/>
  <c r="AL122" i="2"/>
  <c r="AI178" i="2"/>
  <c r="AC159" i="2"/>
  <c r="H151" i="2"/>
  <c r="H152" i="2" s="1"/>
  <c r="AK88" i="2"/>
  <c r="AK89" i="2"/>
  <c r="AK81" i="2"/>
  <c r="Y132" i="2"/>
  <c r="Z148" i="2"/>
  <c r="AP90" i="2"/>
  <c r="AP181" i="2" s="1"/>
  <c r="AQ30" i="2"/>
  <c r="AJ105" i="2"/>
  <c r="AJ180" i="2" s="1"/>
  <c r="AJ104" i="2"/>
  <c r="AJ112" i="2" s="1"/>
  <c r="AI172" i="2"/>
  <c r="AI174" i="2" s="1"/>
  <c r="AI126" i="2"/>
  <c r="AI128" i="2"/>
  <c r="AI191" i="2" s="1"/>
  <c r="AH190" i="2"/>
  <c r="AH129" i="2"/>
  <c r="AM120" i="2"/>
  <c r="AN29" i="2"/>
  <c r="AK182" i="2"/>
  <c r="Z236" i="2"/>
  <c r="Z248" i="2"/>
  <c r="Z184" i="2"/>
  <c r="AA93" i="2"/>
  <c r="Z100" i="2"/>
  <c r="Z131" i="2" s="1"/>
  <c r="AN28" i="2"/>
  <c r="AM87" i="2"/>
  <c r="AJ121" i="2"/>
  <c r="AK177" i="2"/>
  <c r="AD159" i="2" l="1"/>
  <c r="AL185" i="2"/>
  <c r="AK104" i="2"/>
  <c r="AK105" i="2"/>
  <c r="I200" i="2"/>
  <c r="I202" i="2" s="1"/>
  <c r="I203" i="2" s="1"/>
  <c r="I140" i="2"/>
  <c r="AM31" i="2"/>
  <c r="AL99" i="2"/>
  <c r="AA236" i="2"/>
  <c r="AA248" i="2"/>
  <c r="AK121" i="2"/>
  <c r="AQ90" i="2"/>
  <c r="AQ181" i="2" s="1"/>
  <c r="AR30" i="2"/>
  <c r="AM91" i="2"/>
  <c r="AJ178" i="2"/>
  <c r="AA188" i="2"/>
  <c r="AB97" i="2"/>
  <c r="AP33" i="2"/>
  <c r="AE134" i="2"/>
  <c r="AE201" i="2" s="1"/>
  <c r="AE158" i="2"/>
  <c r="AA148" i="2"/>
  <c r="AK83" i="2"/>
  <c r="AE235" i="2"/>
  <c r="AE247" i="2"/>
  <c r="AL89" i="2"/>
  <c r="AL88" i="2"/>
  <c r="AL81" i="2"/>
  <c r="AL83" i="2" s="1"/>
  <c r="AK180" i="2"/>
  <c r="AM103" i="2"/>
  <c r="AM98" i="2"/>
  <c r="AM189" i="2" s="1"/>
  <c r="AM96" i="2"/>
  <c r="AM187" i="2" s="1"/>
  <c r="AM109" i="2"/>
  <c r="AM94" i="2"/>
  <c r="AM80" i="2"/>
  <c r="AN22" i="2"/>
  <c r="AM95" i="2"/>
  <c r="AM186" i="2" s="1"/>
  <c r="AO24" i="2"/>
  <c r="AJ179" i="2"/>
  <c r="AJ129" i="2"/>
  <c r="AO28" i="2"/>
  <c r="AN87" i="2"/>
  <c r="AI190" i="2"/>
  <c r="AI129" i="2"/>
  <c r="AN120" i="2"/>
  <c r="AO29" i="2"/>
  <c r="AA184" i="2"/>
  <c r="AB93" i="2"/>
  <c r="AA100" i="2"/>
  <c r="AA131" i="2" s="1"/>
  <c r="AM122" i="2"/>
  <c r="Z132" i="2"/>
  <c r="AL106" i="2"/>
  <c r="AL182" i="2"/>
  <c r="AE159" i="2" l="1"/>
  <c r="AL126" i="2"/>
  <c r="AL190" i="2" s="1"/>
  <c r="AL172" i="2"/>
  <c r="AL174" i="2" s="1"/>
  <c r="AL128" i="2"/>
  <c r="AQ33" i="2"/>
  <c r="AS30" i="2"/>
  <c r="AR90" i="2"/>
  <c r="AR181" i="2" s="1"/>
  <c r="I156" i="2"/>
  <c r="I141" i="2"/>
  <c r="AM106" i="2"/>
  <c r="AM182" i="2" s="1"/>
  <c r="AF247" i="2"/>
  <c r="AF235" i="2"/>
  <c r="I206" i="2"/>
  <c r="AN91" i="2"/>
  <c r="AB184" i="2"/>
  <c r="AC93" i="2"/>
  <c r="AB100" i="2"/>
  <c r="AB131" i="2" s="1"/>
  <c r="AP28" i="2"/>
  <c r="AO87" i="2"/>
  <c r="AN98" i="2"/>
  <c r="AN189" i="2" s="1"/>
  <c r="AN94" i="2"/>
  <c r="AN96" i="2"/>
  <c r="AN187" i="2" s="1"/>
  <c r="AN109" i="2"/>
  <c r="AN95" i="2"/>
  <c r="AN186" i="2" s="1"/>
  <c r="AN80" i="2"/>
  <c r="AN103" i="2"/>
  <c r="AN177" i="2" s="1"/>
  <c r="AO22" i="2"/>
  <c r="AK126" i="2"/>
  <c r="AK190" i="2" s="1"/>
  <c r="AK172" i="2"/>
  <c r="AK174" i="2" s="1"/>
  <c r="AK128" i="2"/>
  <c r="AK191" i="2" s="1"/>
  <c r="AK112" i="2"/>
  <c r="AO120" i="2"/>
  <c r="AP29" i="2"/>
  <c r="AK178" i="2"/>
  <c r="AM185" i="2"/>
  <c r="AB148" i="2"/>
  <c r="AP24" i="2"/>
  <c r="AB188" i="2"/>
  <c r="AC97" i="2"/>
  <c r="AM88" i="2"/>
  <c r="AM89" i="2"/>
  <c r="AM81" i="2"/>
  <c r="AM83" i="2" s="1"/>
  <c r="AL104" i="2"/>
  <c r="AL178" i="2" s="1"/>
  <c r="AL105" i="2"/>
  <c r="AL180" i="2" s="1"/>
  <c r="AB248" i="2"/>
  <c r="AB236" i="2"/>
  <c r="AA132" i="2"/>
  <c r="AN122" i="2"/>
  <c r="AL121" i="2"/>
  <c r="AF134" i="2"/>
  <c r="AF201" i="2" s="1"/>
  <c r="AF158" i="2"/>
  <c r="AL191" i="2"/>
  <c r="AK179" i="2"/>
  <c r="AM177" i="2"/>
  <c r="AM99" i="2"/>
  <c r="AN31" i="2"/>
  <c r="AB132" i="2" l="1"/>
  <c r="AM121" i="2"/>
  <c r="AF159" i="2"/>
  <c r="AM172" i="2"/>
  <c r="AM174" i="2" s="1"/>
  <c r="AM126" i="2"/>
  <c r="AM190" i="2" s="1"/>
  <c r="AM128" i="2"/>
  <c r="AM191" i="2" s="1"/>
  <c r="AN99" i="2"/>
  <c r="AO31" i="2"/>
  <c r="AN89" i="2"/>
  <c r="AN88" i="2"/>
  <c r="AN81" i="2"/>
  <c r="AN83" i="2" s="1"/>
  <c r="AT30" i="2"/>
  <c r="AS90" i="2"/>
  <c r="AS181" i="2" s="1"/>
  <c r="AK129" i="2"/>
  <c r="AQ24" i="2"/>
  <c r="AC184" i="2"/>
  <c r="AD93" i="2"/>
  <c r="AC100" i="2"/>
  <c r="AC131" i="2" s="1"/>
  <c r="AC132" i="2" s="1"/>
  <c r="AR33" i="2"/>
  <c r="AG235" i="2"/>
  <c r="AG247" i="2"/>
  <c r="AM179" i="2"/>
  <c r="AN185" i="2"/>
  <c r="AG158" i="2"/>
  <c r="AG134" i="2"/>
  <c r="AG201" i="2" s="1"/>
  <c r="AL112" i="2"/>
  <c r="AC188" i="2"/>
  <c r="AD97" i="2"/>
  <c r="AP120" i="2"/>
  <c r="AQ29" i="2"/>
  <c r="AO109" i="2"/>
  <c r="AO96" i="2"/>
  <c r="AO187" i="2" s="1"/>
  <c r="AP22" i="2"/>
  <c r="AO95" i="2"/>
  <c r="AO186" i="2" s="1"/>
  <c r="AO94" i="2"/>
  <c r="AO98" i="2"/>
  <c r="AO189" i="2" s="1"/>
  <c r="AO80" i="2"/>
  <c r="AO103" i="2"/>
  <c r="AO177" i="2"/>
  <c r="AO91" i="2"/>
  <c r="AC148" i="2"/>
  <c r="AC248" i="2"/>
  <c r="AC236" i="2"/>
  <c r="AL179" i="2"/>
  <c r="AL129" i="2"/>
  <c r="AM104" i="2"/>
  <c r="AM105" i="2"/>
  <c r="AM180" i="2" s="1"/>
  <c r="AO122" i="2"/>
  <c r="AN106" i="2"/>
  <c r="AN182" i="2" s="1"/>
  <c r="AP87" i="2"/>
  <c r="AQ28" i="2"/>
  <c r="I217" i="2"/>
  <c r="I223" i="2" s="1"/>
  <c r="I224" i="2" s="1"/>
  <c r="I163" i="2"/>
  <c r="AG159" i="2" l="1"/>
  <c r="AM129" i="2"/>
  <c r="AN172" i="2"/>
  <c r="AN174" i="2" s="1"/>
  <c r="AN126" i="2"/>
  <c r="AN190" i="2" s="1"/>
  <c r="AN128" i="2"/>
  <c r="AN191" i="2" s="1"/>
  <c r="AU30" i="2"/>
  <c r="AT90" i="2"/>
  <c r="AT181" i="2" s="1"/>
  <c r="AP31" i="2"/>
  <c r="AO99" i="2"/>
  <c r="AD184" i="2"/>
  <c r="AE93" i="2"/>
  <c r="AD100" i="2"/>
  <c r="AD131" i="2" s="1"/>
  <c r="AD132" i="2" s="1"/>
  <c r="AD188" i="2"/>
  <c r="AE97" i="2"/>
  <c r="AR24" i="2"/>
  <c r="AD148" i="2"/>
  <c r="AP95" i="2"/>
  <c r="AP186" i="2" s="1"/>
  <c r="AP98" i="2"/>
  <c r="AP189" i="2" s="1"/>
  <c r="AP109" i="2"/>
  <c r="AQ22" i="2"/>
  <c r="AP103" i="2"/>
  <c r="AP177" i="2" s="1"/>
  <c r="AP80" i="2"/>
  <c r="AP94" i="2"/>
  <c r="AP185" i="2" s="1"/>
  <c r="AP96" i="2"/>
  <c r="AP187" i="2" s="1"/>
  <c r="J135" i="2"/>
  <c r="AM112" i="2"/>
  <c r="AM178" i="2"/>
  <c r="AO106" i="2"/>
  <c r="AO182" i="2" s="1"/>
  <c r="AR29" i="2"/>
  <c r="AQ120" i="2"/>
  <c r="I151" i="2"/>
  <c r="I152" i="2" s="1"/>
  <c r="AN105" i="2"/>
  <c r="AN180" i="2" s="1"/>
  <c r="AN104" i="2"/>
  <c r="AQ87" i="2"/>
  <c r="AR28" i="2"/>
  <c r="AO89" i="2"/>
  <c r="AO88" i="2"/>
  <c r="AO81" i="2"/>
  <c r="AP122" i="2"/>
  <c r="AH247" i="2"/>
  <c r="AH235" i="2"/>
  <c r="AP91" i="2"/>
  <c r="AO185" i="2"/>
  <c r="AD248" i="2"/>
  <c r="AD236" i="2"/>
  <c r="I166" i="2"/>
  <c r="AH158" i="2"/>
  <c r="AH134" i="2"/>
  <c r="AH201" i="2" s="1"/>
  <c r="AS33" i="2"/>
  <c r="AN121" i="2"/>
  <c r="AN112" i="2" l="1"/>
  <c r="AE188" i="2"/>
  <c r="AF97" i="2"/>
  <c r="AN179" i="2"/>
  <c r="AN129" i="2"/>
  <c r="AR87" i="2"/>
  <c r="AS28" i="2"/>
  <c r="AQ122" i="2"/>
  <c r="AV30" i="2"/>
  <c r="AU90" i="2"/>
  <c r="AU181" i="2" s="1"/>
  <c r="AE248" i="2"/>
  <c r="AE236" i="2"/>
  <c r="AP89" i="2"/>
  <c r="AP88" i="2"/>
  <c r="AP81" i="2"/>
  <c r="AP83" i="2" s="1"/>
  <c r="AI158" i="2"/>
  <c r="AI134" i="2"/>
  <c r="AI201" i="2" s="1"/>
  <c r="AP106" i="2"/>
  <c r="AS24" i="2"/>
  <c r="AI247" i="2"/>
  <c r="AI235" i="2"/>
  <c r="J200" i="2"/>
  <c r="J202" i="2" s="1"/>
  <c r="J203" i="2" s="1"/>
  <c r="J140" i="2"/>
  <c r="AT33" i="2"/>
  <c r="AQ91" i="2"/>
  <c r="AR120" i="2"/>
  <c r="AS29" i="2"/>
  <c r="AP182" i="2"/>
  <c r="AO105" i="2"/>
  <c r="AO180" i="2" s="1"/>
  <c r="AO104" i="2"/>
  <c r="AE148" i="2"/>
  <c r="AE184" i="2"/>
  <c r="AF93" i="2"/>
  <c r="AE100" i="2"/>
  <c r="AE131" i="2" s="1"/>
  <c r="AE132" i="2" s="1"/>
  <c r="AN178" i="2"/>
  <c r="AO83" i="2"/>
  <c r="AQ80" i="2"/>
  <c r="AR22" i="2"/>
  <c r="AQ109" i="2"/>
  <c r="AQ95" i="2"/>
  <c r="AQ186" i="2" s="1"/>
  <c r="AQ103" i="2"/>
  <c r="AQ177" i="2" s="1"/>
  <c r="AQ94" i="2"/>
  <c r="AQ98" i="2"/>
  <c r="AQ189" i="2" s="1"/>
  <c r="AQ96" i="2"/>
  <c r="AQ187" i="2" s="1"/>
  <c r="AO121" i="2"/>
  <c r="AH159" i="2"/>
  <c r="AI159" i="2" s="1"/>
  <c r="AP99" i="2"/>
  <c r="AQ31" i="2"/>
  <c r="AO112" i="2" l="1"/>
  <c r="AO178" i="2"/>
  <c r="AP126" i="2"/>
  <c r="AP190" i="2" s="1"/>
  <c r="AP172" i="2"/>
  <c r="AP174" i="2" s="1"/>
  <c r="AP128" i="2"/>
  <c r="AP191" i="2" s="1"/>
  <c r="AR122" i="2"/>
  <c r="AR96" i="2"/>
  <c r="AR187" i="2" s="1"/>
  <c r="AR95" i="2"/>
  <c r="AR186" i="2" s="1"/>
  <c r="AR109" i="2"/>
  <c r="AR103" i="2"/>
  <c r="AS22" i="2"/>
  <c r="AR94" i="2"/>
  <c r="AR80" i="2"/>
  <c r="AR98" i="2"/>
  <c r="AR189" i="2" s="1"/>
  <c r="AJ158" i="2"/>
  <c r="AJ134" i="2"/>
  <c r="AJ201" i="2" s="1"/>
  <c r="AS87" i="2"/>
  <c r="AT28" i="2"/>
  <c r="AO172" i="2"/>
  <c r="AO174" i="2" s="1"/>
  <c r="AO126" i="2"/>
  <c r="AO190" i="2" s="1"/>
  <c r="AO128" i="2"/>
  <c r="AO191" i="2" s="1"/>
  <c r="AQ185" i="2"/>
  <c r="AU33" i="2"/>
  <c r="AF236" i="2"/>
  <c r="AF248" i="2"/>
  <c r="AJ247" i="2"/>
  <c r="AJ235" i="2"/>
  <c r="AT24" i="2"/>
  <c r="AP105" i="2"/>
  <c r="AP180" i="2" s="1"/>
  <c r="AP104" i="2"/>
  <c r="AP178" i="2" s="1"/>
  <c r="AR91" i="2"/>
  <c r="AQ106" i="2"/>
  <c r="AQ182" i="2" s="1"/>
  <c r="J141" i="2"/>
  <c r="J156" i="2"/>
  <c r="AF188" i="2"/>
  <c r="AG97" i="2"/>
  <c r="AO179" i="2"/>
  <c r="AO129" i="2"/>
  <c r="AQ89" i="2"/>
  <c r="AQ88" i="2"/>
  <c r="AQ81" i="2"/>
  <c r="AQ83" i="2" s="1"/>
  <c r="AF148" i="2"/>
  <c r="AQ99" i="2"/>
  <c r="AR31" i="2"/>
  <c r="AF184" i="2"/>
  <c r="AG93" i="2"/>
  <c r="AF100" i="2"/>
  <c r="AF131" i="2" s="1"/>
  <c r="AT29" i="2"/>
  <c r="AS120" i="2"/>
  <c r="J206" i="2"/>
  <c r="AP121" i="2"/>
  <c r="AV90" i="2"/>
  <c r="AV181" i="2" s="1"/>
  <c r="AW30" i="2"/>
  <c r="AQ172" i="2" l="1"/>
  <c r="AQ174" i="2" s="1"/>
  <c r="AQ126" i="2"/>
  <c r="AQ190" i="2" s="1"/>
  <c r="AQ128" i="2"/>
  <c r="AQ191" i="2" s="1"/>
  <c r="J217" i="2"/>
  <c r="J223" i="2" s="1"/>
  <c r="J224" i="2" s="1"/>
  <c r="J163" i="2"/>
  <c r="J166" i="2" s="1"/>
  <c r="AG236" i="2"/>
  <c r="AG248" i="2"/>
  <c r="AS103" i="2"/>
  <c r="AS177" i="2" s="1"/>
  <c r="AS94" i="2"/>
  <c r="AS80" i="2"/>
  <c r="AS95" i="2"/>
  <c r="AS186" i="2" s="1"/>
  <c r="AS98" i="2"/>
  <c r="AS189" i="2" s="1"/>
  <c r="AS96" i="2"/>
  <c r="AS187" i="2" s="1"/>
  <c r="AS109" i="2"/>
  <c r="AT22" i="2"/>
  <c r="AK158" i="2"/>
  <c r="AK134" i="2"/>
  <c r="AK201" i="2" s="1"/>
  <c r="AU24" i="2"/>
  <c r="AR106" i="2"/>
  <c r="AR182" i="2" s="1"/>
  <c r="AG148" i="2"/>
  <c r="AS91" i="2"/>
  <c r="AW90" i="2"/>
  <c r="AW181" i="2" s="1"/>
  <c r="AX30" i="2"/>
  <c r="AG184" i="2"/>
  <c r="AH93" i="2"/>
  <c r="AG100" i="2"/>
  <c r="AG131" i="2" s="1"/>
  <c r="AK247" i="2"/>
  <c r="AK235" i="2"/>
  <c r="AJ159" i="2"/>
  <c r="AT87" i="2"/>
  <c r="AU28" i="2"/>
  <c r="AS122" i="2"/>
  <c r="AV33" i="2"/>
  <c r="AR177" i="2"/>
  <c r="AF132" i="2"/>
  <c r="AG132" i="2" s="1"/>
  <c r="AR88" i="2"/>
  <c r="AR89" i="2"/>
  <c r="AR81" i="2"/>
  <c r="AR121" i="2" s="1"/>
  <c r="AT120" i="2"/>
  <c r="AU29" i="2"/>
  <c r="AQ105" i="2"/>
  <c r="AQ180" i="2" s="1"/>
  <c r="AQ104" i="2"/>
  <c r="AQ178" i="2" s="1"/>
  <c r="AG188" i="2"/>
  <c r="AH97" i="2"/>
  <c r="AP179" i="2"/>
  <c r="AP129" i="2"/>
  <c r="AR99" i="2"/>
  <c r="AS31" i="2"/>
  <c r="AQ121" i="2"/>
  <c r="AP112" i="2"/>
  <c r="AR185" i="2"/>
  <c r="AS185" i="2" l="1"/>
  <c r="AQ179" i="2"/>
  <c r="AQ129" i="2"/>
  <c r="AR179" i="2"/>
  <c r="AW33" i="2"/>
  <c r="AT122" i="2"/>
  <c r="AR105" i="2"/>
  <c r="AR180" i="2" s="1"/>
  <c r="AR104" i="2"/>
  <c r="AR112" i="2" s="1"/>
  <c r="AT91" i="2"/>
  <c r="AV24" i="2"/>
  <c r="AU120" i="2"/>
  <c r="AV29" i="2"/>
  <c r="AL247" i="2"/>
  <c r="AL235" i="2"/>
  <c r="J151" i="2"/>
  <c r="J152" i="2" s="1"/>
  <c r="AV28" i="2"/>
  <c r="AU87" i="2"/>
  <c r="AH184" i="2"/>
  <c r="AI93" i="2"/>
  <c r="AH100" i="2"/>
  <c r="AH131" i="2" s="1"/>
  <c r="AH132" i="2" s="1"/>
  <c r="AH148" i="2"/>
  <c r="AS106" i="2"/>
  <c r="AS182" i="2" s="1"/>
  <c r="AR83" i="2"/>
  <c r="AT96" i="2"/>
  <c r="AT187" i="2" s="1"/>
  <c r="AT109" i="2"/>
  <c r="AT95" i="2"/>
  <c r="AT186" i="2" s="1"/>
  <c r="AT94" i="2"/>
  <c r="AT103" i="2"/>
  <c r="AT177" i="2" s="1"/>
  <c r="AT80" i="2"/>
  <c r="AT98" i="2"/>
  <c r="AT189" i="2" s="1"/>
  <c r="AU22" i="2"/>
  <c r="AT31" i="2"/>
  <c r="AS99" i="2"/>
  <c r="K135" i="2"/>
  <c r="AL134" i="2"/>
  <c r="AL201" i="2" s="1"/>
  <c r="AL158" i="2"/>
  <c r="AS88" i="2"/>
  <c r="AS89" i="2"/>
  <c r="AS81" i="2"/>
  <c r="AH188" i="2"/>
  <c r="AI97" i="2"/>
  <c r="AQ112" i="2"/>
  <c r="AK159" i="2"/>
  <c r="AL159" i="2" s="1"/>
  <c r="AX90" i="2"/>
  <c r="AX181" i="2" s="1"/>
  <c r="AY30" i="2"/>
  <c r="AH248" i="2"/>
  <c r="AH236" i="2"/>
  <c r="AT185" i="2" l="1"/>
  <c r="AM235" i="2"/>
  <c r="AM247" i="2"/>
  <c r="AM158" i="2"/>
  <c r="AM134" i="2"/>
  <c r="AM201" i="2" s="1"/>
  <c r="AU103" i="2"/>
  <c r="AU177" i="2" s="1"/>
  <c r="AU98" i="2"/>
  <c r="AU189" i="2" s="1"/>
  <c r="AU94" i="2"/>
  <c r="AV22" i="2"/>
  <c r="AU95" i="2"/>
  <c r="AU186" i="2" s="1"/>
  <c r="AU80" i="2"/>
  <c r="AU96" i="2"/>
  <c r="AU187" i="2" s="1"/>
  <c r="AU109" i="2"/>
  <c r="AW24" i="2"/>
  <c r="AI236" i="2"/>
  <c r="AI248" i="2"/>
  <c r="AI188" i="2"/>
  <c r="AJ97" i="2"/>
  <c r="AR172" i="2"/>
  <c r="AR174" i="2" s="1"/>
  <c r="AR126" i="2"/>
  <c r="AR128" i="2"/>
  <c r="AR191" i="2" s="1"/>
  <c r="AX33" i="2"/>
  <c r="AT89" i="2"/>
  <c r="AT88" i="2"/>
  <c r="AT81" i="2"/>
  <c r="AT83" i="2" s="1"/>
  <c r="AI184" i="2"/>
  <c r="AJ93" i="2"/>
  <c r="AI100" i="2"/>
  <c r="AI131" i="2" s="1"/>
  <c r="AI132" i="2" s="1"/>
  <c r="AS104" i="2"/>
  <c r="AS178" i="2" s="1"/>
  <c r="AS105" i="2"/>
  <c r="AS180" i="2" s="1"/>
  <c r="K200" i="2"/>
  <c r="K202" i="2" s="1"/>
  <c r="K203" i="2" s="1"/>
  <c r="K140" i="2"/>
  <c r="AU91" i="2"/>
  <c r="AV120" i="2"/>
  <c r="AW29" i="2"/>
  <c r="AZ30" i="2"/>
  <c r="AY90" i="2"/>
  <c r="AY181" i="2" s="1"/>
  <c r="AW28" i="2"/>
  <c r="AV87" i="2"/>
  <c r="AU122" i="2"/>
  <c r="AT106" i="2"/>
  <c r="AT182" i="2" s="1"/>
  <c r="AR178" i="2"/>
  <c r="AS83" i="2"/>
  <c r="AS121" i="2"/>
  <c r="AU31" i="2"/>
  <c r="AT99" i="2"/>
  <c r="AI148" i="2"/>
  <c r="AM159" i="2" l="1"/>
  <c r="AU185" i="2"/>
  <c r="AS112" i="2"/>
  <c r="AT126" i="2"/>
  <c r="AT190" i="2" s="1"/>
  <c r="AT172" i="2"/>
  <c r="AT174" i="2" s="1"/>
  <c r="AT128" i="2"/>
  <c r="AT191" i="2" s="1"/>
  <c r="AV31" i="2"/>
  <c r="AU99" i="2"/>
  <c r="K141" i="2"/>
  <c r="K156" i="2"/>
  <c r="K206" i="2"/>
  <c r="AR190" i="2"/>
  <c r="AR129" i="2"/>
  <c r="AX24" i="2"/>
  <c r="AU106" i="2"/>
  <c r="AU182" i="2" s="1"/>
  <c r="AS126" i="2"/>
  <c r="AS190" i="2" s="1"/>
  <c r="AS172" i="2"/>
  <c r="AS174" i="2" s="1"/>
  <c r="AS128" i="2"/>
  <c r="AS191" i="2" s="1"/>
  <c r="AZ90" i="2"/>
  <c r="AZ181" i="2" s="1"/>
  <c r="BA30" i="2"/>
  <c r="AT105" i="2"/>
  <c r="AT180" i="2" s="1"/>
  <c r="AT104" i="2"/>
  <c r="AS179" i="2"/>
  <c r="AV91" i="2"/>
  <c r="AW120" i="2"/>
  <c r="AX29" i="2"/>
  <c r="AT121" i="2"/>
  <c r="AN134" i="2"/>
  <c r="AN201" i="2" s="1"/>
  <c r="AN158" i="2"/>
  <c r="AX28" i="2"/>
  <c r="AW87" i="2"/>
  <c r="AV122" i="2"/>
  <c r="AY33" i="2"/>
  <c r="AJ188" i="2"/>
  <c r="AK97" i="2"/>
  <c r="AU89" i="2"/>
  <c r="AU88" i="2"/>
  <c r="AU81" i="2"/>
  <c r="AU121" i="2" s="1"/>
  <c r="AN247" i="2"/>
  <c r="AN235" i="2"/>
  <c r="AJ148" i="2"/>
  <c r="AJ184" i="2"/>
  <c r="AK93" i="2"/>
  <c r="AJ100" i="2"/>
  <c r="AJ131" i="2" s="1"/>
  <c r="AJ132" i="2" s="1"/>
  <c r="AJ236" i="2"/>
  <c r="AJ248" i="2"/>
  <c r="AV98" i="2"/>
  <c r="AV189" i="2" s="1"/>
  <c r="AV94" i="2"/>
  <c r="AV103" i="2"/>
  <c r="AV95" i="2"/>
  <c r="AV186" i="2" s="1"/>
  <c r="AV80" i="2"/>
  <c r="AV96" i="2"/>
  <c r="AV187" i="2" s="1"/>
  <c r="AW22" i="2"/>
  <c r="AV109" i="2"/>
  <c r="AT112" i="2" l="1"/>
  <c r="AU83" i="2"/>
  <c r="AU126" i="2" s="1"/>
  <c r="AU190" i="2" s="1"/>
  <c r="AV99" i="2"/>
  <c r="AW31" i="2"/>
  <c r="AW109" i="2"/>
  <c r="AW98" i="2"/>
  <c r="AW189" i="2" s="1"/>
  <c r="AW96" i="2"/>
  <c r="AW187" i="2" s="1"/>
  <c r="AW95" i="2"/>
  <c r="AW186" i="2" s="1"/>
  <c r="AW80" i="2"/>
  <c r="AX22" i="2"/>
  <c r="AW103" i="2"/>
  <c r="AW94" i="2"/>
  <c r="AW122" i="2"/>
  <c r="AV106" i="2"/>
  <c r="AV182" i="2" s="1"/>
  <c r="AO235" i="2"/>
  <c r="AO247" i="2"/>
  <c r="AZ33" i="2"/>
  <c r="BB30" i="2"/>
  <c r="BA90" i="2"/>
  <c r="BA181" i="2" s="1"/>
  <c r="AV185" i="2"/>
  <c r="AU104" i="2"/>
  <c r="AU178" i="2" s="1"/>
  <c r="AU105" i="2"/>
  <c r="AU180" i="2" s="1"/>
  <c r="AS129" i="2"/>
  <c r="AY24" i="2"/>
  <c r="AU172" i="2"/>
  <c r="AU174" i="2" s="1"/>
  <c r="AU128" i="2"/>
  <c r="AU191" i="2" s="1"/>
  <c r="K217" i="2"/>
  <c r="K223" i="2" s="1"/>
  <c r="K224" i="2" s="1"/>
  <c r="K163" i="2"/>
  <c r="AK148" i="2"/>
  <c r="AW177" i="2"/>
  <c r="AW91" i="2"/>
  <c r="AN159" i="2"/>
  <c r="AK184" i="2"/>
  <c r="AL93" i="2"/>
  <c r="AK100" i="2"/>
  <c r="AK131" i="2" s="1"/>
  <c r="AK132" i="2" s="1"/>
  <c r="AT179" i="2"/>
  <c r="AT129" i="2"/>
  <c r="AK248" i="2"/>
  <c r="AK236" i="2"/>
  <c r="AV88" i="2"/>
  <c r="AV89" i="2"/>
  <c r="AV81" i="2"/>
  <c r="AV121" i="2" s="1"/>
  <c r="AK188" i="2"/>
  <c r="AL97" i="2"/>
  <c r="AX87" i="2"/>
  <c r="AY28" i="2"/>
  <c r="AU179" i="2"/>
  <c r="AX120" i="2"/>
  <c r="AY29" i="2"/>
  <c r="AO134" i="2"/>
  <c r="AO201" i="2" s="1"/>
  <c r="AO158" i="2"/>
  <c r="AV177" i="2"/>
  <c r="AT178" i="2"/>
  <c r="AX122" i="2" l="1"/>
  <c r="AW89" i="2"/>
  <c r="AW88" i="2"/>
  <c r="AW81" i="2"/>
  <c r="AU129" i="2"/>
  <c r="AV105" i="2"/>
  <c r="AV180" i="2" s="1"/>
  <c r="AV104" i="2"/>
  <c r="AV178" i="2" s="1"/>
  <c r="AZ24" i="2"/>
  <c r="AV179" i="2"/>
  <c r="BA33" i="2"/>
  <c r="AP158" i="2"/>
  <c r="AP134" i="2"/>
  <c r="AP201" i="2" s="1"/>
  <c r="AX91" i="2"/>
  <c r="AV83" i="2"/>
  <c r="AP235" i="2"/>
  <c r="AP247" i="2"/>
  <c r="AW185" i="2"/>
  <c r="AX31" i="2"/>
  <c r="AW99" i="2"/>
  <c r="AL184" i="2"/>
  <c r="AM93" i="2"/>
  <c r="AL100" i="2"/>
  <c r="AL131" i="2" s="1"/>
  <c r="AW106" i="2"/>
  <c r="AW182" i="2" s="1"/>
  <c r="BC30" i="2"/>
  <c r="BB90" i="2"/>
  <c r="BB181" i="2" s="1"/>
  <c r="AZ28" i="2"/>
  <c r="AY87" i="2"/>
  <c r="AL148" i="2"/>
  <c r="AU112" i="2"/>
  <c r="AL188" i="2"/>
  <c r="AM97" i="2"/>
  <c r="L135" i="2"/>
  <c r="AZ29" i="2"/>
  <c r="AY120" i="2"/>
  <c r="AL248" i="2"/>
  <c r="AL236" i="2"/>
  <c r="AO159" i="2"/>
  <c r="K151" i="2"/>
  <c r="K152" i="2" s="1"/>
  <c r="K166" i="2"/>
  <c r="AX95" i="2"/>
  <c r="AX186" i="2" s="1"/>
  <c r="AX98" i="2"/>
  <c r="AX189" i="2" s="1"/>
  <c r="AX94" i="2"/>
  <c r="AX96" i="2"/>
  <c r="AX187" i="2" s="1"/>
  <c r="AY22" i="2"/>
  <c r="AX109" i="2"/>
  <c r="AX103" i="2"/>
  <c r="AX177" i="2" s="1"/>
  <c r="AX80" i="2"/>
  <c r="AX185" i="2" l="1"/>
  <c r="AV112" i="2"/>
  <c r="AP159" i="2"/>
  <c r="AM188" i="2"/>
  <c r="AN97" i="2"/>
  <c r="AM184" i="2"/>
  <c r="AN93" i="2"/>
  <c r="AM100" i="2"/>
  <c r="AM131" i="2" s="1"/>
  <c r="L200" i="2"/>
  <c r="L202" i="2" s="1"/>
  <c r="L203" i="2" s="1"/>
  <c r="L140" i="2"/>
  <c r="AY91" i="2"/>
  <c r="AW105" i="2"/>
  <c r="AW104" i="2"/>
  <c r="AW178" i="2" s="1"/>
  <c r="AY80" i="2"/>
  <c r="AZ22" i="2"/>
  <c r="AY109" i="2"/>
  <c r="AY98" i="2"/>
  <c r="AY189" i="2" s="1"/>
  <c r="AY96" i="2"/>
  <c r="AY187" i="2" s="1"/>
  <c r="AY95" i="2"/>
  <c r="AY186" i="2" s="1"/>
  <c r="AY103" i="2"/>
  <c r="AY94" i="2"/>
  <c r="BA28" i="2"/>
  <c r="AZ87" i="2"/>
  <c r="AX99" i="2"/>
  <c r="AY31" i="2"/>
  <c r="AW83" i="2"/>
  <c r="AQ158" i="2"/>
  <c r="AQ134" i="2"/>
  <c r="AQ201" i="2" s="1"/>
  <c r="BA24" i="2"/>
  <c r="AW121" i="2"/>
  <c r="AY122" i="2"/>
  <c r="BB33" i="2"/>
  <c r="AL132" i="2"/>
  <c r="AM248" i="2"/>
  <c r="AM236" i="2"/>
  <c r="BD30" i="2"/>
  <c r="BC90" i="2"/>
  <c r="BC181" i="2" s="1"/>
  <c r="AW180" i="2"/>
  <c r="AX121" i="2"/>
  <c r="AX88" i="2"/>
  <c r="AX89" i="2"/>
  <c r="AX81" i="2"/>
  <c r="AZ120" i="2"/>
  <c r="BA29" i="2"/>
  <c r="AM148" i="2"/>
  <c r="AV172" i="2"/>
  <c r="AV174" i="2" s="1"/>
  <c r="AV126" i="2"/>
  <c r="AV128" i="2"/>
  <c r="AV191" i="2" s="1"/>
  <c r="AQ235" i="2"/>
  <c r="AQ247" i="2"/>
  <c r="AX106" i="2"/>
  <c r="AX182" i="2" s="1"/>
  <c r="AY185" i="2" l="1"/>
  <c r="BC33" i="2"/>
  <c r="AR158" i="2"/>
  <c r="AR134" i="2"/>
  <c r="AR201" i="2" s="1"/>
  <c r="BB28" i="2"/>
  <c r="BA87" i="2"/>
  <c r="AY89" i="2"/>
  <c r="AY88" i="2"/>
  <c r="AY81" i="2"/>
  <c r="AY83" i="2" s="1"/>
  <c r="L141" i="2"/>
  <c r="L156" i="2"/>
  <c r="AX179" i="2"/>
  <c r="AW112" i="2"/>
  <c r="L206" i="2"/>
  <c r="AN148" i="2"/>
  <c r="AZ122" i="2"/>
  <c r="BD90" i="2"/>
  <c r="BD181" i="2" s="1"/>
  <c r="BE30" i="2"/>
  <c r="AZ31" i="2"/>
  <c r="AY99" i="2"/>
  <c r="AX105" i="2"/>
  <c r="AX180" i="2" s="1"/>
  <c r="AX104" i="2"/>
  <c r="AX112" i="2" s="1"/>
  <c r="BB24" i="2"/>
  <c r="AO97" i="2"/>
  <c r="AN188" i="2"/>
  <c r="AW172" i="2"/>
  <c r="AW174" i="2" s="1"/>
  <c r="AW126" i="2"/>
  <c r="AW190" i="2" s="1"/>
  <c r="AW128" i="2"/>
  <c r="AW191" i="2" s="1"/>
  <c r="AY106" i="2"/>
  <c r="AY182" i="2" s="1"/>
  <c r="BB29" i="2"/>
  <c r="BA120" i="2"/>
  <c r="AN184" i="2"/>
  <c r="AO93" i="2"/>
  <c r="AN100" i="2"/>
  <c r="AN131" i="2" s="1"/>
  <c r="AW179" i="2"/>
  <c r="AV190" i="2"/>
  <c r="AV129" i="2"/>
  <c r="AN236" i="2"/>
  <c r="AN248" i="2"/>
  <c r="AR247" i="2"/>
  <c r="AR235" i="2"/>
  <c r="AX83" i="2"/>
  <c r="AM132" i="2"/>
  <c r="AZ91" i="2"/>
  <c r="AZ96" i="2"/>
  <c r="AZ187" i="2" s="1"/>
  <c r="AZ95" i="2"/>
  <c r="AZ186" i="2" s="1"/>
  <c r="AZ80" i="2"/>
  <c r="BA22" i="2"/>
  <c r="AZ109" i="2"/>
  <c r="AZ103" i="2"/>
  <c r="AZ98" i="2"/>
  <c r="AZ189" i="2" s="1"/>
  <c r="AZ94" i="2"/>
  <c r="AY177" i="2"/>
  <c r="AQ159" i="2"/>
  <c r="BE90" i="2" l="1"/>
  <c r="BE181" i="2" s="1"/>
  <c r="BF30" i="2"/>
  <c r="AR159" i="2"/>
  <c r="AW129" i="2"/>
  <c r="AX178" i="2"/>
  <c r="AX126" i="2"/>
  <c r="AX172" i="2"/>
  <c r="AX174" i="2" s="1"/>
  <c r="AX128" i="2"/>
  <c r="AX191" i="2" s="1"/>
  <c r="AZ99" i="2"/>
  <c r="BA31" i="2"/>
  <c r="AZ88" i="2"/>
  <c r="AZ89" i="2"/>
  <c r="AZ81" i="2"/>
  <c r="AZ121" i="2" s="1"/>
  <c r="AZ106" i="2"/>
  <c r="AZ182" i="2" s="1"/>
  <c r="AZ177" i="2"/>
  <c r="BA122" i="2"/>
  <c r="AO148" i="2"/>
  <c r="AY105" i="2"/>
  <c r="AY104" i="2"/>
  <c r="AS158" i="2"/>
  <c r="AS134" i="2"/>
  <c r="AS201" i="2" s="1"/>
  <c r="AN132" i="2"/>
  <c r="BB120" i="2"/>
  <c r="BC29" i="2"/>
  <c r="L217" i="2"/>
  <c r="L223" i="2" s="1"/>
  <c r="L224" i="2" s="1"/>
  <c r="L163" i="2"/>
  <c r="BD33" i="2"/>
  <c r="BA103" i="2"/>
  <c r="BB22" i="2"/>
  <c r="BA109" i="2"/>
  <c r="BA95" i="2"/>
  <c r="BA186" i="2" s="1"/>
  <c r="BA80" i="2"/>
  <c r="BA94" i="2"/>
  <c r="BA98" i="2"/>
  <c r="BA189" i="2" s="1"/>
  <c r="BA96" i="2"/>
  <c r="BA187" i="2" s="1"/>
  <c r="AO188" i="2"/>
  <c r="AP97" i="2"/>
  <c r="AY172" i="2"/>
  <c r="AY174" i="2" s="1"/>
  <c r="AY126" i="2"/>
  <c r="AY190" i="2" s="1"/>
  <c r="AY128" i="2"/>
  <c r="AY191" i="2" s="1"/>
  <c r="AY121" i="2"/>
  <c r="AO236" i="2"/>
  <c r="AO248" i="2"/>
  <c r="AO184" i="2"/>
  <c r="AP93" i="2"/>
  <c r="AO100" i="2"/>
  <c r="AO131" i="2" s="1"/>
  <c r="BA177" i="2"/>
  <c r="BA91" i="2"/>
  <c r="AS247" i="2"/>
  <c r="AS235" i="2"/>
  <c r="BC24" i="2"/>
  <c r="AZ185" i="2"/>
  <c r="BB87" i="2"/>
  <c r="BC28" i="2"/>
  <c r="AY180" i="2"/>
  <c r="BF90" i="2" l="1"/>
  <c r="BF181" i="2" s="1"/>
  <c r="BG30" i="2"/>
  <c r="BA185" i="2"/>
  <c r="AY112" i="2"/>
  <c r="AZ179" i="2"/>
  <c r="AS159" i="2"/>
  <c r="BA88" i="2"/>
  <c r="BA89" i="2"/>
  <c r="BA81" i="2"/>
  <c r="BA83" i="2" s="1"/>
  <c r="AY178" i="2"/>
  <c r="AT158" i="2"/>
  <c r="AT134" i="2"/>
  <c r="AT201" i="2" s="1"/>
  <c r="BA99" i="2"/>
  <c r="BB31" i="2"/>
  <c r="M135" i="2"/>
  <c r="AP188" i="2"/>
  <c r="AQ97" i="2"/>
  <c r="BB96" i="2"/>
  <c r="BB187" i="2" s="1"/>
  <c r="BB109" i="2"/>
  <c r="BB95" i="2"/>
  <c r="BB186" i="2" s="1"/>
  <c r="BB80" i="2"/>
  <c r="BB103" i="2"/>
  <c r="BB94" i="2"/>
  <c r="BB98" i="2"/>
  <c r="BB189" i="2" s="1"/>
  <c r="BC22" i="2"/>
  <c r="BA106" i="2"/>
  <c r="BA182" i="2" s="1"/>
  <c r="BD29" i="2"/>
  <c r="BC120" i="2"/>
  <c r="AP148" i="2"/>
  <c r="AX190" i="2"/>
  <c r="AX129" i="2"/>
  <c r="BD24" i="2"/>
  <c r="BD28" i="2"/>
  <c r="BC87" i="2"/>
  <c r="AP184" i="2"/>
  <c r="AQ93" i="2"/>
  <c r="AP100" i="2"/>
  <c r="AP131" i="2" s="1"/>
  <c r="L151" i="2"/>
  <c r="L152" i="2" s="1"/>
  <c r="AZ105" i="2"/>
  <c r="AZ180" i="2" s="1"/>
  <c r="AZ104" i="2"/>
  <c r="AZ112" i="2" s="1"/>
  <c r="L166" i="2"/>
  <c r="AP248" i="2"/>
  <c r="AP236" i="2"/>
  <c r="AT247" i="2"/>
  <c r="AT235" i="2"/>
  <c r="BB122" i="2"/>
  <c r="AZ83" i="2"/>
  <c r="BB177" i="2"/>
  <c r="BB91" i="2"/>
  <c r="AY179" i="2"/>
  <c r="AY129" i="2"/>
  <c r="BE33" i="2"/>
  <c r="BF33" i="2" s="1"/>
  <c r="AO132" i="2"/>
  <c r="AP132" i="2" s="1"/>
  <c r="BG33" i="2" l="1"/>
  <c r="BG90" i="2"/>
  <c r="BG181" i="2" s="1"/>
  <c r="BH30" i="2"/>
  <c r="AZ178" i="2"/>
  <c r="BA121" i="2"/>
  <c r="BA126" i="2"/>
  <c r="BA190" i="2" s="1"/>
  <c r="BA172" i="2"/>
  <c r="BA174" i="2" s="1"/>
  <c r="BA128" i="2"/>
  <c r="BA191" i="2" s="1"/>
  <c r="BC31" i="2"/>
  <c r="BB99" i="2"/>
  <c r="AQ236" i="2"/>
  <c r="AQ248" i="2"/>
  <c r="BC91" i="2"/>
  <c r="AQ148" i="2"/>
  <c r="BD87" i="2"/>
  <c r="BE28" i="2"/>
  <c r="BB106" i="2"/>
  <c r="BB182" i="2" s="1"/>
  <c r="AQ184" i="2"/>
  <c r="AR93" i="2"/>
  <c r="AQ100" i="2"/>
  <c r="AQ131" i="2" s="1"/>
  <c r="BA179" i="2"/>
  <c r="AZ126" i="2"/>
  <c r="AZ172" i="2"/>
  <c r="AZ174" i="2" s="1"/>
  <c r="AZ128" i="2"/>
  <c r="AZ191" i="2" s="1"/>
  <c r="BC122" i="2"/>
  <c r="BB89" i="2"/>
  <c r="BB88" i="2"/>
  <c r="BB81" i="2"/>
  <c r="BB121" i="2" s="1"/>
  <c r="M200" i="2"/>
  <c r="M202" i="2" s="1"/>
  <c r="M203" i="2" s="1"/>
  <c r="M140" i="2"/>
  <c r="BA105" i="2"/>
  <c r="BA180" i="2" s="1"/>
  <c r="BA104" i="2"/>
  <c r="BC103" i="2"/>
  <c r="BC177" i="2" s="1"/>
  <c r="BC94" i="2"/>
  <c r="BC96" i="2"/>
  <c r="BC187" i="2" s="1"/>
  <c r="BC109" i="2"/>
  <c r="BC80" i="2"/>
  <c r="BC98" i="2"/>
  <c r="BC189" i="2" s="1"/>
  <c r="BC95" i="2"/>
  <c r="BC186" i="2" s="1"/>
  <c r="BD22" i="2"/>
  <c r="AQ188" i="2"/>
  <c r="AR97" i="2"/>
  <c r="BB185" i="2"/>
  <c r="AU158" i="2"/>
  <c r="AU134" i="2"/>
  <c r="AU201" i="2" s="1"/>
  <c r="AT159" i="2"/>
  <c r="AU235" i="2"/>
  <c r="BE24" i="2"/>
  <c r="BF24" i="2" s="1"/>
  <c r="BE29" i="2"/>
  <c r="BD120" i="2"/>
  <c r="AU159" i="2" l="1"/>
  <c r="BC185" i="2"/>
  <c r="BI30" i="2"/>
  <c r="BH90" i="2"/>
  <c r="BH181" i="2" s="1"/>
  <c r="BE120" i="2"/>
  <c r="BE122" i="2" s="1"/>
  <c r="BF29" i="2"/>
  <c r="BG24" i="2"/>
  <c r="BE87" i="2"/>
  <c r="BE91" i="2" s="1"/>
  <c r="BF28" i="2"/>
  <c r="BH33" i="2"/>
  <c r="BA129" i="2"/>
  <c r="BA112" i="2"/>
  <c r="M156" i="2"/>
  <c r="M141" i="2"/>
  <c r="AR184" i="2"/>
  <c r="AS93" i="2"/>
  <c r="AR100" i="2"/>
  <c r="AR131" i="2" s="1"/>
  <c r="BC88" i="2"/>
  <c r="BC89" i="2"/>
  <c r="BC81" i="2"/>
  <c r="BC121" i="2" s="1"/>
  <c r="AR148" i="2"/>
  <c r="BD122" i="2"/>
  <c r="AV134" i="2"/>
  <c r="AV201" i="2" s="1"/>
  <c r="AV158" i="2"/>
  <c r="BB105" i="2"/>
  <c r="BB180" i="2" s="1"/>
  <c r="BB104" i="2"/>
  <c r="BD98" i="2"/>
  <c r="BD189" i="2" s="1"/>
  <c r="BD94" i="2"/>
  <c r="BD103" i="2"/>
  <c r="BD177" i="2" s="1"/>
  <c r="BD109" i="2"/>
  <c r="BD95" i="2"/>
  <c r="BD186" i="2" s="1"/>
  <c r="BD96" i="2"/>
  <c r="BD187" i="2" s="1"/>
  <c r="BE22" i="2"/>
  <c r="BF22" i="2" s="1"/>
  <c r="BD80" i="2"/>
  <c r="BB179" i="2"/>
  <c r="BD91" i="2"/>
  <c r="BD31" i="2"/>
  <c r="BC99" i="2"/>
  <c r="AZ190" i="2"/>
  <c r="AZ129" i="2"/>
  <c r="AQ132" i="2"/>
  <c r="AR188" i="2"/>
  <c r="AS97" i="2"/>
  <c r="BB83" i="2"/>
  <c r="AR248" i="2"/>
  <c r="AR236" i="2"/>
  <c r="BC106" i="2"/>
  <c r="BC182" i="2" s="1"/>
  <c r="BA178" i="2"/>
  <c r="BF120" i="2" l="1"/>
  <c r="BG29" i="2"/>
  <c r="BC83" i="2"/>
  <c r="BI33" i="2"/>
  <c r="BJ30" i="2"/>
  <c r="BI90" i="2"/>
  <c r="BI181" i="2" s="1"/>
  <c r="BG28" i="2"/>
  <c r="BF87" i="2"/>
  <c r="BH24" i="2"/>
  <c r="BF96" i="2"/>
  <c r="BF187" i="2" s="1"/>
  <c r="BF80" i="2"/>
  <c r="BF103" i="2"/>
  <c r="BG22" i="2"/>
  <c r="BF94" i="2"/>
  <c r="BF109" i="2"/>
  <c r="BF95" i="2"/>
  <c r="BF186" i="2" s="1"/>
  <c r="BF98" i="2"/>
  <c r="BF189" i="2" s="1"/>
  <c r="BB112" i="2"/>
  <c r="AR132" i="2"/>
  <c r="BD185" i="2"/>
  <c r="BC179" i="2"/>
  <c r="BC172" i="2"/>
  <c r="BC174" i="2" s="1"/>
  <c r="BC126" i="2"/>
  <c r="BC190" i="2" s="1"/>
  <c r="BC128" i="2"/>
  <c r="BC191" i="2" s="1"/>
  <c r="BE31" i="2"/>
  <c r="BD99" i="2"/>
  <c r="BD88" i="2"/>
  <c r="BD89" i="2"/>
  <c r="BD81" i="2"/>
  <c r="BD121" i="2" s="1"/>
  <c r="AS148" i="2"/>
  <c r="BE109" i="2"/>
  <c r="BE103" i="2"/>
  <c r="BE96" i="2"/>
  <c r="BE187" i="2" s="1"/>
  <c r="BE98" i="2"/>
  <c r="BE189" i="2" s="1"/>
  <c r="BE95" i="2"/>
  <c r="BE186" i="2" s="1"/>
  <c r="BE94" i="2"/>
  <c r="BE80" i="2"/>
  <c r="AS184" i="2"/>
  <c r="AT93" i="2"/>
  <c r="AS100" i="2"/>
  <c r="AS131" i="2" s="1"/>
  <c r="BB172" i="2"/>
  <c r="BB174" i="2" s="1"/>
  <c r="BB126" i="2"/>
  <c r="BB128" i="2"/>
  <c r="BB191" i="2" s="1"/>
  <c r="AS188" i="2"/>
  <c r="AT97" i="2"/>
  <c r="BB178" i="2"/>
  <c r="AW158" i="2"/>
  <c r="AW134" i="2"/>
  <c r="AW201" i="2" s="1"/>
  <c r="BC104" i="2"/>
  <c r="BC105" i="2"/>
  <c r="BC180" i="2" s="1"/>
  <c r="BD106" i="2"/>
  <c r="BD182" i="2" s="1"/>
  <c r="AV159" i="2"/>
  <c r="M217" i="2"/>
  <c r="M223" i="2" s="1"/>
  <c r="M224" i="2" s="1"/>
  <c r="M163" i="2"/>
  <c r="AS248" i="2"/>
  <c r="AS236" i="2"/>
  <c r="BC178" i="2"/>
  <c r="BF185" i="2" l="1"/>
  <c r="BH28" i="2"/>
  <c r="BG87" i="2"/>
  <c r="BG98" i="2"/>
  <c r="BG189" i="2" s="1"/>
  <c r="BG96" i="2"/>
  <c r="BG187" i="2" s="1"/>
  <c r="BG109" i="2"/>
  <c r="BG94" i="2"/>
  <c r="BH22" i="2"/>
  <c r="BG80" i="2"/>
  <c r="BG95" i="2"/>
  <c r="BG186" i="2" s="1"/>
  <c r="BG103" i="2"/>
  <c r="BF177" i="2"/>
  <c r="BF106" i="2"/>
  <c r="BK30" i="2"/>
  <c r="BJ90" i="2"/>
  <c r="BJ181" i="2" s="1"/>
  <c r="BF89" i="2"/>
  <c r="BF88" i="2"/>
  <c r="BF81" i="2"/>
  <c r="BF121" i="2" s="1"/>
  <c r="BF179" i="2" s="1"/>
  <c r="BE99" i="2"/>
  <c r="BF31" i="2"/>
  <c r="BF91" i="2"/>
  <c r="BF122" i="2"/>
  <c r="BJ33" i="2"/>
  <c r="BI24" i="2"/>
  <c r="BG120" i="2"/>
  <c r="BH29" i="2"/>
  <c r="BD179" i="2"/>
  <c r="BB190" i="2"/>
  <c r="BB129" i="2"/>
  <c r="AX201" i="2"/>
  <c r="AX134" i="2"/>
  <c r="AX158" i="2"/>
  <c r="BD83" i="2"/>
  <c r="AT248" i="2"/>
  <c r="AT236" i="2"/>
  <c r="BE106" i="2"/>
  <c r="BE182" i="2" s="1"/>
  <c r="BE177" i="2"/>
  <c r="N135" i="2"/>
  <c r="AT188" i="2"/>
  <c r="AU97" i="2"/>
  <c r="AT184" i="2"/>
  <c r="AU93" i="2"/>
  <c r="AT100" i="2"/>
  <c r="AT131" i="2" s="1"/>
  <c r="M151" i="2"/>
  <c r="M152" i="2" s="1"/>
  <c r="BC112" i="2"/>
  <c r="BE88" i="2"/>
  <c r="BE89" i="2"/>
  <c r="BE81" i="2"/>
  <c r="BD105" i="2"/>
  <c r="BD180" i="2" s="1"/>
  <c r="BD104" i="2"/>
  <c r="BD178" i="2" s="1"/>
  <c r="BE185" i="2"/>
  <c r="AT148" i="2"/>
  <c r="BC129" i="2"/>
  <c r="AW159" i="2"/>
  <c r="M166" i="2"/>
  <c r="AS132" i="2"/>
  <c r="BG185" i="2" l="1"/>
  <c r="BH96" i="2"/>
  <c r="BH187" i="2" s="1"/>
  <c r="BH98" i="2"/>
  <c r="BH189" i="2" s="1"/>
  <c r="BH80" i="2"/>
  <c r="BI22" i="2"/>
  <c r="BH109" i="2"/>
  <c r="BH95" i="2"/>
  <c r="BH186" i="2" s="1"/>
  <c r="BH94" i="2"/>
  <c r="BH185" i="2" s="1"/>
  <c r="BH103" i="2"/>
  <c r="BH120" i="2"/>
  <c r="BI29" i="2"/>
  <c r="BG122" i="2"/>
  <c r="BF99" i="2"/>
  <c r="BG31" i="2"/>
  <c r="BF182" i="2"/>
  <c r="BL30" i="2"/>
  <c r="BK90" i="2"/>
  <c r="BK181" i="2" s="1"/>
  <c r="BJ24" i="2"/>
  <c r="AX159" i="2"/>
  <c r="BF83" i="2"/>
  <c r="BF104" i="2"/>
  <c r="BF105" i="2"/>
  <c r="BF180" i="2" s="1"/>
  <c r="BG177" i="2"/>
  <c r="BG106" i="2"/>
  <c r="BG91" i="2"/>
  <c r="BK33" i="2"/>
  <c r="BH87" i="2"/>
  <c r="BI28" i="2"/>
  <c r="BG89" i="2"/>
  <c r="BG88" i="2"/>
  <c r="BG81" i="2"/>
  <c r="BG83" i="2" s="1"/>
  <c r="AU188" i="2"/>
  <c r="AV97" i="2"/>
  <c r="BD112" i="2"/>
  <c r="AY201" i="2"/>
  <c r="AY134" i="2"/>
  <c r="AY158" i="2"/>
  <c r="N200" i="2"/>
  <c r="N202" i="2" s="1"/>
  <c r="N203" i="2" s="1"/>
  <c r="N140" i="2"/>
  <c r="BE105" i="2"/>
  <c r="BE180" i="2" s="1"/>
  <c r="BE104" i="2"/>
  <c r="BD172" i="2"/>
  <c r="BD174" i="2" s="1"/>
  <c r="BD126" i="2"/>
  <c r="BD128" i="2"/>
  <c r="BD191" i="2" s="1"/>
  <c r="AU236" i="2"/>
  <c r="BE121" i="2"/>
  <c r="AT132" i="2"/>
  <c r="AU148" i="2"/>
  <c r="BE83" i="2"/>
  <c r="AU184" i="2"/>
  <c r="AV93" i="2"/>
  <c r="AU100" i="2"/>
  <c r="AU131" i="2" s="1"/>
  <c r="BG121" i="2" l="1"/>
  <c r="BG179" i="2" s="1"/>
  <c r="AY159" i="2"/>
  <c r="BF112" i="2"/>
  <c r="BG126" i="2"/>
  <c r="BG172" i="2"/>
  <c r="BG174" i="2" s="1"/>
  <c r="BG128" i="2"/>
  <c r="BF178" i="2"/>
  <c r="BG182" i="2"/>
  <c r="BI94" i="2"/>
  <c r="BI96" i="2"/>
  <c r="BI187" i="2" s="1"/>
  <c r="BI103" i="2"/>
  <c r="BI98" i="2"/>
  <c r="BI189" i="2" s="1"/>
  <c r="BJ22" i="2"/>
  <c r="BI80" i="2"/>
  <c r="BI95" i="2"/>
  <c r="BI186" i="2" s="1"/>
  <c r="BI109" i="2"/>
  <c r="BK24" i="2"/>
  <c r="BH88" i="2"/>
  <c r="BH89" i="2"/>
  <c r="BH81" i="2"/>
  <c r="BH83" i="2" s="1"/>
  <c r="BL33" i="2"/>
  <c r="BF172" i="2"/>
  <c r="BF174" i="2" s="1"/>
  <c r="BF126" i="2"/>
  <c r="BF128" i="2"/>
  <c r="BF191" i="2" s="1"/>
  <c r="BH31" i="2"/>
  <c r="BG99" i="2"/>
  <c r="BI87" i="2"/>
  <c r="BJ28" i="2"/>
  <c r="BI120" i="2"/>
  <c r="BJ29" i="2"/>
  <c r="BG104" i="2"/>
  <c r="BG105" i="2"/>
  <c r="BG180" i="2" s="1"/>
  <c r="BH91" i="2"/>
  <c r="BH177" i="2"/>
  <c r="BL90" i="2"/>
  <c r="BL181" i="2" s="1"/>
  <c r="BM30" i="2"/>
  <c r="BM90" i="2" s="1"/>
  <c r="BM181" i="2" s="1"/>
  <c r="BH122" i="2"/>
  <c r="BH106" i="2"/>
  <c r="BE112" i="2"/>
  <c r="N156" i="2"/>
  <c r="N141" i="2"/>
  <c r="BE172" i="2"/>
  <c r="BE174" i="2" s="1"/>
  <c r="BE126" i="2"/>
  <c r="BE190" i="2" s="1"/>
  <c r="B10" i="2"/>
  <c r="BE128" i="2"/>
  <c r="BE191" i="2" s="1"/>
  <c r="AV148" i="2"/>
  <c r="AU132" i="2"/>
  <c r="BD190" i="2"/>
  <c r="BD129" i="2"/>
  <c r="BE178" i="2"/>
  <c r="BE179" i="2"/>
  <c r="AV188" i="2"/>
  <c r="AW97" i="2"/>
  <c r="AV184" i="2"/>
  <c r="AW93" i="2"/>
  <c r="AV100" i="2"/>
  <c r="AV131" i="2" s="1"/>
  <c r="AZ201" i="2"/>
  <c r="AZ158" i="2"/>
  <c r="AZ134" i="2"/>
  <c r="BH126" i="2" l="1"/>
  <c r="BH190" i="2" s="1"/>
  <c r="BH172" i="2"/>
  <c r="BH174" i="2" s="1"/>
  <c r="BH128" i="2"/>
  <c r="BJ120" i="2"/>
  <c r="BK29" i="2"/>
  <c r="BI122" i="2"/>
  <c r="BL24" i="2"/>
  <c r="BI185" i="2"/>
  <c r="BJ87" i="2"/>
  <c r="BK28" i="2"/>
  <c r="BM33" i="2"/>
  <c r="BI88" i="2"/>
  <c r="BI89" i="2"/>
  <c r="BI81" i="2"/>
  <c r="BI121" i="2" s="1"/>
  <c r="BI179" i="2" s="1"/>
  <c r="BG191" i="2"/>
  <c r="BH182" i="2"/>
  <c r="BI31" i="2"/>
  <c r="BH99" i="2"/>
  <c r="BJ94" i="2"/>
  <c r="BJ109" i="2"/>
  <c r="BJ103" i="2"/>
  <c r="BJ106" i="2" s="1"/>
  <c r="BJ96" i="2"/>
  <c r="BJ187" i="2" s="1"/>
  <c r="BJ98" i="2"/>
  <c r="BJ189" i="2" s="1"/>
  <c r="BJ95" i="2"/>
  <c r="BJ186" i="2" s="1"/>
  <c r="BK22" i="2"/>
  <c r="BJ80" i="2"/>
  <c r="BI91" i="2"/>
  <c r="BI177" i="2"/>
  <c r="BH104" i="2"/>
  <c r="BH105" i="2"/>
  <c r="BH180" i="2" s="1"/>
  <c r="BH178" i="2"/>
  <c r="BG190" i="2"/>
  <c r="BG129" i="2"/>
  <c r="AZ159" i="2"/>
  <c r="BG178" i="2"/>
  <c r="BG112" i="2"/>
  <c r="BF190" i="2"/>
  <c r="BF129" i="2"/>
  <c r="BH121" i="2"/>
  <c r="BI106" i="2"/>
  <c r="AW184" i="2"/>
  <c r="AX93" i="2"/>
  <c r="AW100" i="2"/>
  <c r="AW131" i="2" s="1"/>
  <c r="N217" i="2"/>
  <c r="N223" i="2" s="1"/>
  <c r="N224" i="2" s="1"/>
  <c r="N163" i="2"/>
  <c r="AW188" i="2"/>
  <c r="AX97" i="2"/>
  <c r="BE129" i="2"/>
  <c r="AV132" i="2"/>
  <c r="BA201" i="2"/>
  <c r="BA158" i="2"/>
  <c r="BA134" i="2"/>
  <c r="BA159" i="2" s="1"/>
  <c r="AW148" i="2"/>
  <c r="BI182" i="2" l="1"/>
  <c r="BJ185" i="2"/>
  <c r="BM24" i="2"/>
  <c r="BJ89" i="2"/>
  <c r="BJ88" i="2"/>
  <c r="BJ81" i="2"/>
  <c r="BH179" i="2"/>
  <c r="BH129" i="2"/>
  <c r="BL28" i="2"/>
  <c r="BK87" i="2"/>
  <c r="BJ122" i="2"/>
  <c r="BK103" i="2"/>
  <c r="BK106" i="2" s="1"/>
  <c r="BK95" i="2"/>
  <c r="BK186" i="2" s="1"/>
  <c r="BK109" i="2"/>
  <c r="BK96" i="2"/>
  <c r="BK187" i="2" s="1"/>
  <c r="BK98" i="2"/>
  <c r="BK189" i="2" s="1"/>
  <c r="BK80" i="2"/>
  <c r="BK94" i="2"/>
  <c r="BL22" i="2"/>
  <c r="BJ31" i="2"/>
  <c r="BI99" i="2"/>
  <c r="BH112" i="2"/>
  <c r="BI105" i="2"/>
  <c r="BI180" i="2" s="1"/>
  <c r="BI104" i="2"/>
  <c r="BI112" i="2" s="1"/>
  <c r="BH191" i="2"/>
  <c r="BK120" i="2"/>
  <c r="BL29" i="2"/>
  <c r="BJ91" i="2"/>
  <c r="BJ177" i="2"/>
  <c r="BJ182" i="2"/>
  <c r="BI83" i="2"/>
  <c r="N151" i="2"/>
  <c r="N152" i="2" s="1"/>
  <c r="AW132" i="2"/>
  <c r="BB201" i="2"/>
  <c r="BB134" i="2"/>
  <c r="BB159" i="2" s="1"/>
  <c r="BB158" i="2"/>
  <c r="O135" i="2"/>
  <c r="AX148" i="2"/>
  <c r="AX184" i="2"/>
  <c r="AY93" i="2"/>
  <c r="AX100" i="2"/>
  <c r="AX131" i="2" s="1"/>
  <c r="N166" i="2"/>
  <c r="AX188" i="2"/>
  <c r="AY97" i="2"/>
  <c r="BK185" i="2" l="1"/>
  <c r="BL80" i="2"/>
  <c r="BL109" i="2"/>
  <c r="BL98" i="2"/>
  <c r="BL189" i="2" s="1"/>
  <c r="BL103" i="2"/>
  <c r="BL96" i="2"/>
  <c r="BL187" i="2" s="1"/>
  <c r="BL95" i="2"/>
  <c r="BL186" i="2" s="1"/>
  <c r="BL94" i="2"/>
  <c r="BL185" i="2" s="1"/>
  <c r="BM22" i="2"/>
  <c r="BJ104" i="2"/>
  <c r="BJ105" i="2"/>
  <c r="BJ180" i="2" s="1"/>
  <c r="BK31" i="2"/>
  <c r="BJ99" i="2"/>
  <c r="BI178" i="2"/>
  <c r="BK88" i="2"/>
  <c r="BK89" i="2"/>
  <c r="BK81" i="2"/>
  <c r="BK91" i="2"/>
  <c r="BK177" i="2"/>
  <c r="BJ83" i="2"/>
  <c r="BJ121" i="2"/>
  <c r="BL87" i="2"/>
  <c r="BM28" i="2"/>
  <c r="BM87" i="2" s="1"/>
  <c r="BL120" i="2"/>
  <c r="BM29" i="2"/>
  <c r="BM120" i="2" s="1"/>
  <c r="BJ178" i="2"/>
  <c r="BI172" i="2"/>
  <c r="BI174" i="2" s="1"/>
  <c r="BI126" i="2"/>
  <c r="BI128" i="2"/>
  <c r="BI191" i="2" s="1"/>
  <c r="BK122" i="2"/>
  <c r="BK182" i="2" s="1"/>
  <c r="AX132" i="2"/>
  <c r="AY148" i="2"/>
  <c r="AY188" i="2"/>
  <c r="AZ97" i="2"/>
  <c r="O200" i="2"/>
  <c r="O202" i="2" s="1"/>
  <c r="O203" i="2" s="1"/>
  <c r="O140" i="2"/>
  <c r="BC201" i="2"/>
  <c r="BC134" i="2"/>
  <c r="BC159" i="2" s="1"/>
  <c r="BC158" i="2"/>
  <c r="AY184" i="2"/>
  <c r="AZ93" i="2"/>
  <c r="AY100" i="2"/>
  <c r="AY131" i="2" s="1"/>
  <c r="BL122" i="2" l="1"/>
  <c r="BK99" i="2"/>
  <c r="BL31" i="2"/>
  <c r="BL106" i="2"/>
  <c r="BM91" i="2"/>
  <c r="BK83" i="2"/>
  <c r="BK105" i="2"/>
  <c r="BK180" i="2" s="1"/>
  <c r="BK104" i="2"/>
  <c r="BL177" i="2"/>
  <c r="BL91" i="2"/>
  <c r="BK121" i="2"/>
  <c r="BJ172" i="2"/>
  <c r="BJ174" i="2" s="1"/>
  <c r="BJ126" i="2"/>
  <c r="BJ190" i="2" s="1"/>
  <c r="BJ128" i="2"/>
  <c r="BJ191" i="2" s="1"/>
  <c r="BM122" i="2"/>
  <c r="BJ179" i="2"/>
  <c r="BJ112" i="2"/>
  <c r="BL88" i="2"/>
  <c r="BL89" i="2"/>
  <c r="BL81" i="2"/>
  <c r="BL121" i="2" s="1"/>
  <c r="BL179" i="2" s="1"/>
  <c r="BI190" i="2"/>
  <c r="BI129" i="2"/>
  <c r="BK178" i="2"/>
  <c r="BM96" i="2"/>
  <c r="BM187" i="2" s="1"/>
  <c r="BM94" i="2"/>
  <c r="BM103" i="2"/>
  <c r="BM106" i="2" s="1"/>
  <c r="BM80" i="2"/>
  <c r="BM109" i="2"/>
  <c r="BM95" i="2"/>
  <c r="BM186" i="2" s="1"/>
  <c r="BM98" i="2"/>
  <c r="BM189" i="2" s="1"/>
  <c r="O229" i="2"/>
  <c r="AZ148" i="2"/>
  <c r="B11" i="2"/>
  <c r="O141" i="2"/>
  <c r="AZ184" i="2"/>
  <c r="BA93" i="2"/>
  <c r="AZ100" i="2"/>
  <c r="AZ131" i="2" s="1"/>
  <c r="AZ188" i="2"/>
  <c r="BA97" i="2"/>
  <c r="AY132" i="2"/>
  <c r="BD201" i="2"/>
  <c r="BD134" i="2"/>
  <c r="BD158" i="2"/>
  <c r="BM177" i="2" l="1"/>
  <c r="BM185" i="2"/>
  <c r="BJ129" i="2"/>
  <c r="BL182" i="2"/>
  <c r="BD159" i="2"/>
  <c r="BL83" i="2"/>
  <c r="BL105" i="2"/>
  <c r="BL180" i="2" s="1"/>
  <c r="BL104" i="2"/>
  <c r="BL112" i="2" s="1"/>
  <c r="BK112" i="2"/>
  <c r="BL99" i="2"/>
  <c r="BM31" i="2"/>
  <c r="BM99" i="2" s="1"/>
  <c r="BK179" i="2"/>
  <c r="BM182" i="2"/>
  <c r="BK172" i="2"/>
  <c r="BK174" i="2" s="1"/>
  <c r="BK126" i="2"/>
  <c r="BK190" i="2" s="1"/>
  <c r="BK128" i="2"/>
  <c r="BK191" i="2" s="1"/>
  <c r="BM89" i="2"/>
  <c r="BM88" i="2"/>
  <c r="BM81" i="2"/>
  <c r="BA188" i="2"/>
  <c r="BB97" i="2"/>
  <c r="BA148" i="2"/>
  <c r="BE201" i="2"/>
  <c r="BE158" i="2"/>
  <c r="BE134" i="2"/>
  <c r="BA184" i="2"/>
  <c r="BB93" i="2"/>
  <c r="BA100" i="2"/>
  <c r="BA131" i="2" s="1"/>
  <c r="O242" i="2"/>
  <c r="O243" i="2"/>
  <c r="O217" i="2"/>
  <c r="O223" i="2" s="1"/>
  <c r="O224" i="2" s="1"/>
  <c r="O163" i="2"/>
  <c r="O156" i="2"/>
  <c r="AZ132" i="2"/>
  <c r="BE159" i="2" l="1"/>
  <c r="BL178" i="2"/>
  <c r="BM104" i="2"/>
  <c r="BM105" i="2"/>
  <c r="BM178" i="2"/>
  <c r="BF158" i="2"/>
  <c r="BF134" i="2"/>
  <c r="BF159" i="2" s="1"/>
  <c r="BF201" i="2"/>
  <c r="BM121" i="2"/>
  <c r="BK129" i="2"/>
  <c r="BL172" i="2"/>
  <c r="BL174" i="2" s="1"/>
  <c r="BL126" i="2"/>
  <c r="BL128" i="2"/>
  <c r="BL191" i="2" s="1"/>
  <c r="BM83" i="2"/>
  <c r="BM180" i="2"/>
  <c r="O245" i="2"/>
  <c r="BA132" i="2"/>
  <c r="BB184" i="2"/>
  <c r="BC93" i="2"/>
  <c r="BB100" i="2"/>
  <c r="BB131" i="2" s="1"/>
  <c r="BB148" i="2"/>
  <c r="BB188" i="2"/>
  <c r="BC97" i="2"/>
  <c r="O249" i="2"/>
  <c r="O166" i="2"/>
  <c r="P135" i="2"/>
  <c r="O151" i="2"/>
  <c r="O152" i="2" s="1"/>
  <c r="BM112" i="2" l="1"/>
  <c r="BG201" i="2"/>
  <c r="BG134" i="2"/>
  <c r="BG159" i="2" s="1"/>
  <c r="BG158" i="2"/>
  <c r="BL190" i="2"/>
  <c r="BL129" i="2"/>
  <c r="BM172" i="2"/>
  <c r="BM174" i="2" s="1"/>
  <c r="BM126" i="2"/>
  <c r="BM190" i="2" s="1"/>
  <c r="BM128" i="2"/>
  <c r="BM191" i="2" s="1"/>
  <c r="BM179" i="2"/>
  <c r="BC184" i="2"/>
  <c r="BD93" i="2"/>
  <c r="BC100" i="2"/>
  <c r="BC131" i="2" s="1"/>
  <c r="P237" i="2"/>
  <c r="BB132" i="2"/>
  <c r="BC188" i="2"/>
  <c r="BD97" i="2"/>
  <c r="P200" i="2"/>
  <c r="P202" i="2" s="1"/>
  <c r="P203" i="2" s="1"/>
  <c r="P140" i="2"/>
  <c r="BC148" i="2"/>
  <c r="BH158" i="2" l="1"/>
  <c r="BH134" i="2"/>
  <c r="BH201" i="2"/>
  <c r="BM129" i="2"/>
  <c r="BD148" i="2"/>
  <c r="P141" i="2"/>
  <c r="BD188" i="2"/>
  <c r="BE97" i="2"/>
  <c r="BC132" i="2"/>
  <c r="P229" i="2"/>
  <c r="BD184" i="2"/>
  <c r="BE93" i="2"/>
  <c r="BF93" i="2" s="1"/>
  <c r="BD100" i="2"/>
  <c r="BD131" i="2" s="1"/>
  <c r="BE188" i="2" l="1"/>
  <c r="BF97" i="2"/>
  <c r="BF184" i="2"/>
  <c r="BG93" i="2"/>
  <c r="BF100" i="2"/>
  <c r="BF131" i="2" s="1"/>
  <c r="BH159" i="2"/>
  <c r="BD132" i="2"/>
  <c r="BI201" i="2"/>
  <c r="BI134" i="2"/>
  <c r="BI158" i="2"/>
  <c r="P156" i="2"/>
  <c r="P217" i="2"/>
  <c r="P223" i="2" s="1"/>
  <c r="P224" i="2" s="1"/>
  <c r="P163" i="2"/>
  <c r="BE148" i="2"/>
  <c r="BF148" i="2" s="1"/>
  <c r="BG148" i="2" s="1"/>
  <c r="BH148" i="2" s="1"/>
  <c r="BI148" i="2" s="1"/>
  <c r="BJ148" i="2" s="1"/>
  <c r="BK148" i="2" s="1"/>
  <c r="BL148" i="2" s="1"/>
  <c r="BM148" i="2" s="1"/>
  <c r="BE184" i="2"/>
  <c r="BE100" i="2"/>
  <c r="BE131" i="2" s="1"/>
  <c r="P243" i="2"/>
  <c r="P242" i="2"/>
  <c r="P249" i="2" l="1"/>
  <c r="BH93" i="2"/>
  <c r="BG184" i="2"/>
  <c r="BG100" i="2"/>
  <c r="BG131" i="2" s="1"/>
  <c r="BJ201" i="2"/>
  <c r="BJ158" i="2"/>
  <c r="BJ134" i="2"/>
  <c r="BI159" i="2"/>
  <c r="BF188" i="2"/>
  <c r="BG97" i="2"/>
  <c r="P245" i="2"/>
  <c r="P151" i="2"/>
  <c r="P152" i="2" s="1"/>
  <c r="Q135" i="2"/>
  <c r="P166" i="2"/>
  <c r="Q237" i="2"/>
  <c r="BE132" i="2"/>
  <c r="BF132" i="2" s="1"/>
  <c r="BJ159" i="2" l="1"/>
  <c r="BH184" i="2"/>
  <c r="BI93" i="2"/>
  <c r="BK201" i="2"/>
  <c r="BK158" i="2"/>
  <c r="BK134" i="2"/>
  <c r="BK159" i="2" s="1"/>
  <c r="BH97" i="2"/>
  <c r="BH100" i="2" s="1"/>
  <c r="BH131" i="2" s="1"/>
  <c r="BG188" i="2"/>
  <c r="BG132" i="2"/>
  <c r="Q200" i="2"/>
  <c r="Q202" i="2" s="1"/>
  <c r="Q203" i="2" s="1"/>
  <c r="Q140" i="2"/>
  <c r="BL134" i="2" l="1"/>
  <c r="BL158" i="2"/>
  <c r="BL201" i="2"/>
  <c r="BH132" i="2"/>
  <c r="BI184" i="2"/>
  <c r="BJ93" i="2"/>
  <c r="BI100" i="2"/>
  <c r="BI131" i="2" s="1"/>
  <c r="BH188" i="2"/>
  <c r="BI97" i="2"/>
  <c r="Q141" i="2"/>
  <c r="Q212" i="2"/>
  <c r="Q206" i="2"/>
  <c r="Q213" i="2"/>
  <c r="Q229" i="2" s="1"/>
  <c r="BJ184" i="2" l="1"/>
  <c r="BK93" i="2"/>
  <c r="BI132" i="2"/>
  <c r="BI188" i="2"/>
  <c r="BJ97" i="2"/>
  <c r="BM201" i="2"/>
  <c r="BM134" i="2"/>
  <c r="BM158" i="2"/>
  <c r="BL159" i="2"/>
  <c r="Q243" i="2"/>
  <c r="Q242" i="2"/>
  <c r="Q156" i="2"/>
  <c r="Q217" i="2"/>
  <c r="Q223" i="2" s="1"/>
  <c r="Q224" i="2" s="1"/>
  <c r="Q163" i="2"/>
  <c r="BJ188" i="2" l="1"/>
  <c r="BK97" i="2"/>
  <c r="BK184" i="2"/>
  <c r="BL93" i="2"/>
  <c r="BK100" i="2"/>
  <c r="BK131" i="2" s="1"/>
  <c r="BJ100" i="2"/>
  <c r="BJ131" i="2" s="1"/>
  <c r="BM159" i="2"/>
  <c r="Q249" i="2"/>
  <c r="R237" i="2" s="1"/>
  <c r="R135" i="2"/>
  <c r="Q151" i="2"/>
  <c r="Q152" i="2" s="1"/>
  <c r="Q245" i="2"/>
  <c r="Q166" i="2"/>
  <c r="BJ132" i="2" l="1"/>
  <c r="BK132" i="2" s="1"/>
  <c r="BM93" i="2"/>
  <c r="BL184" i="2"/>
  <c r="BL97" i="2"/>
  <c r="BL100" i="2" s="1"/>
  <c r="BL131" i="2" s="1"/>
  <c r="BK188" i="2"/>
  <c r="R200" i="2"/>
  <c r="R202" i="2" s="1"/>
  <c r="R203" i="2" s="1"/>
  <c r="R140" i="2"/>
  <c r="BL188" i="2" l="1"/>
  <c r="BM97" i="2"/>
  <c r="BM188" i="2" s="1"/>
  <c r="BM184" i="2"/>
  <c r="BM100" i="2"/>
  <c r="BM131" i="2" s="1"/>
  <c r="BL132" i="2"/>
  <c r="R141" i="2"/>
  <c r="R212" i="2"/>
  <c r="R206" i="2"/>
  <c r="R213" i="2"/>
  <c r="R229" i="2" s="1"/>
  <c r="BM132" i="2" l="1"/>
  <c r="R156" i="2"/>
  <c r="R242" i="2"/>
  <c r="R243" i="2"/>
  <c r="R217" i="2"/>
  <c r="R223" i="2" s="1"/>
  <c r="R224" i="2" s="1"/>
  <c r="R163" i="2"/>
  <c r="S135" i="2" l="1"/>
  <c r="R249" i="2"/>
  <c r="R166" i="2"/>
  <c r="R151" i="2"/>
  <c r="R152" i="2" s="1"/>
  <c r="R245" i="2"/>
  <c r="S237" i="2" l="1"/>
  <c r="S200" i="2"/>
  <c r="S202" i="2" s="1"/>
  <c r="S203" i="2" s="1"/>
  <c r="S140" i="2"/>
  <c r="S141" i="2" l="1"/>
  <c r="S213" i="2"/>
  <c r="S229" i="2" s="1"/>
  <c r="S212" i="2"/>
  <c r="S156" i="2" s="1"/>
  <c r="S206" i="2"/>
  <c r="S217" i="2" l="1"/>
  <c r="S223" i="2" s="1"/>
  <c r="S224" i="2" s="1"/>
  <c r="S163" i="2"/>
  <c r="S242" i="2"/>
  <c r="S243" i="2"/>
  <c r="S249" i="2" l="1"/>
  <c r="S245" i="2"/>
  <c r="T135" i="2"/>
  <c r="S166" i="2"/>
  <c r="S151" i="2"/>
  <c r="S152" i="2" s="1"/>
  <c r="T200" i="2" l="1"/>
  <c r="T202" i="2" s="1"/>
  <c r="T203" i="2" s="1"/>
  <c r="T140" i="2"/>
  <c r="T237" i="2"/>
  <c r="T212" i="2" l="1"/>
  <c r="T206" i="2"/>
  <c r="T213" i="2"/>
  <c r="T229" i="2" s="1"/>
  <c r="T141" i="2"/>
  <c r="T243" i="2" l="1"/>
  <c r="T242" i="2"/>
  <c r="T156" i="2"/>
  <c r="T217" i="2"/>
  <c r="T223" i="2" s="1"/>
  <c r="T224" i="2" s="1"/>
  <c r="T163" i="2"/>
  <c r="T249" i="2" l="1"/>
  <c r="U135" i="2"/>
  <c r="T151" i="2"/>
  <c r="T152" i="2" s="1"/>
  <c r="T166" i="2"/>
  <c r="U237" i="2"/>
  <c r="T245" i="2"/>
  <c r="U200" i="2" l="1"/>
  <c r="U202" i="2" s="1"/>
  <c r="U203" i="2" s="1"/>
  <c r="U140" i="2"/>
  <c r="U206" i="2" l="1"/>
  <c r="U212" i="2"/>
  <c r="U213" i="2"/>
  <c r="U229" i="2" s="1"/>
  <c r="U141" i="2"/>
  <c r="U156" i="2" l="1"/>
  <c r="U242" i="2"/>
  <c r="U243" i="2"/>
  <c r="U217" i="2"/>
  <c r="U223" i="2" s="1"/>
  <c r="U224" i="2" s="1"/>
  <c r="U163" i="2"/>
  <c r="U166" i="2" l="1"/>
  <c r="U245" i="2"/>
  <c r="U151" i="2"/>
  <c r="U152" i="2" s="1"/>
  <c r="V135" i="2"/>
  <c r="U249" i="2"/>
  <c r="V237" i="2" l="1"/>
  <c r="V200" i="2"/>
  <c r="V202" i="2" s="1"/>
  <c r="V203" i="2" s="1"/>
  <c r="V140" i="2"/>
  <c r="V212" i="2" l="1"/>
  <c r="V206" i="2"/>
  <c r="V213" i="2"/>
  <c r="V229" i="2" s="1"/>
  <c r="V141" i="2"/>
  <c r="V156" i="2" l="1"/>
  <c r="V243" i="2"/>
  <c r="V242" i="2"/>
  <c r="V249" i="2" s="1"/>
  <c r="V217" i="2"/>
  <c r="V223" i="2" s="1"/>
  <c r="V224" i="2" s="1"/>
  <c r="V163" i="2"/>
  <c r="V166" i="2" l="1"/>
  <c r="W237" i="2"/>
  <c r="V151" i="2"/>
  <c r="V152" i="2" s="1"/>
  <c r="V245" i="2"/>
  <c r="W135" i="2"/>
  <c r="W200" i="2" l="1"/>
  <c r="W202" i="2" s="1"/>
  <c r="W203" i="2" s="1"/>
  <c r="W140" i="2"/>
  <c r="W141" i="2" l="1"/>
  <c r="W213" i="2"/>
  <c r="W229" i="2" s="1"/>
  <c r="W206" i="2"/>
  <c r="W212" i="2"/>
  <c r="W156" i="2" l="1"/>
  <c r="W217" i="2"/>
  <c r="W223" i="2" s="1"/>
  <c r="W224" i="2" s="1"/>
  <c r="W163" i="2"/>
  <c r="W243" i="2"/>
  <c r="W242" i="2"/>
  <c r="W249" i="2" l="1"/>
  <c r="X237" i="2"/>
  <c r="W245" i="2"/>
  <c r="X135" i="2"/>
  <c r="W151" i="2"/>
  <c r="W152" i="2" s="1"/>
  <c r="W166" i="2"/>
  <c r="X200" i="2" l="1"/>
  <c r="X202" i="2" s="1"/>
  <c r="X203" i="2" s="1"/>
  <c r="X140" i="2"/>
  <c r="X141" i="2" l="1"/>
  <c r="X212" i="2"/>
  <c r="X213" i="2"/>
  <c r="X229" i="2" s="1"/>
  <c r="X206" i="2"/>
  <c r="X156" i="2" l="1"/>
  <c r="X217" i="2"/>
  <c r="X223" i="2" s="1"/>
  <c r="X224" i="2" s="1"/>
  <c r="X163" i="2"/>
  <c r="X243" i="2"/>
  <c r="X242" i="2"/>
  <c r="X166" i="2" l="1"/>
  <c r="X249" i="2"/>
  <c r="Y237" i="2" s="1"/>
  <c r="X151" i="2"/>
  <c r="X152" i="2" s="1"/>
  <c r="X245" i="2"/>
  <c r="Y135" i="2"/>
  <c r="Y200" i="2" l="1"/>
  <c r="Y202" i="2" s="1"/>
  <c r="Y203" i="2" s="1"/>
  <c r="Y140" i="2"/>
  <c r="Y141" i="2" l="1"/>
  <c r="Y206" i="2"/>
  <c r="Y213" i="2"/>
  <c r="Y229" i="2" s="1"/>
  <c r="Y212" i="2"/>
  <c r="Y156" i="2" l="1"/>
  <c r="Y243" i="2"/>
  <c r="Y242" i="2"/>
  <c r="Y217" i="2"/>
  <c r="Y223" i="2" s="1"/>
  <c r="Y224" i="2" s="1"/>
  <c r="Y163" i="2"/>
  <c r="Y245" i="2" l="1"/>
  <c r="Z135" i="2"/>
  <c r="Y151" i="2"/>
  <c r="Y152" i="2" s="1"/>
  <c r="Y249" i="2"/>
  <c r="Y166" i="2"/>
  <c r="Z200" i="2" l="1"/>
  <c r="Z202" i="2" s="1"/>
  <c r="Z203" i="2" s="1"/>
  <c r="Z140" i="2"/>
  <c r="Z237" i="2"/>
  <c r="Z141" i="2" l="1"/>
  <c r="Z212" i="2"/>
  <c r="Z213" i="2"/>
  <c r="Z229" i="2" s="1"/>
  <c r="Z206" i="2"/>
  <c r="Z156" i="2" l="1"/>
  <c r="Z243" i="2"/>
  <c r="Z242" i="2"/>
  <c r="Z217" i="2"/>
  <c r="Z223" i="2" s="1"/>
  <c r="Z224" i="2" s="1"/>
  <c r="Z163" i="2"/>
  <c r="Z249" i="2" l="1"/>
  <c r="AA237" i="2" s="1"/>
  <c r="AA135" i="2"/>
  <c r="Z166" i="2"/>
  <c r="Z151" i="2"/>
  <c r="Z152" i="2" s="1"/>
  <c r="Z245" i="2"/>
  <c r="AA200" i="2" l="1"/>
  <c r="AA202" i="2" s="1"/>
  <c r="AA203" i="2" s="1"/>
  <c r="AA140" i="2"/>
  <c r="AA141" i="2" l="1"/>
  <c r="AA206" i="2"/>
  <c r="AA212" i="2"/>
  <c r="AA213" i="2"/>
  <c r="AA229" i="2" s="1"/>
  <c r="AA156" i="2" l="1"/>
  <c r="AA242" i="2"/>
  <c r="AA243" i="2"/>
  <c r="AA217" i="2"/>
  <c r="AA223" i="2" s="1"/>
  <c r="AA224" i="2" s="1"/>
  <c r="AA163" i="2"/>
  <c r="AA245" i="2" l="1"/>
  <c r="AB135" i="2"/>
  <c r="AA151" i="2"/>
  <c r="AA152" i="2" s="1"/>
  <c r="AA166" i="2"/>
  <c r="AA249" i="2"/>
  <c r="AB200" i="2" l="1"/>
  <c r="AB202" i="2" s="1"/>
  <c r="AB203" i="2" s="1"/>
  <c r="AB140" i="2"/>
  <c r="AB237" i="2"/>
  <c r="AB141" i="2" l="1"/>
  <c r="AB212" i="2"/>
  <c r="AB206" i="2"/>
  <c r="AB213" i="2"/>
  <c r="AB229" i="2" s="1"/>
  <c r="AB156" i="2" l="1"/>
  <c r="AB217" i="2"/>
  <c r="AB223" i="2" s="1"/>
  <c r="AB224" i="2" s="1"/>
  <c r="AB163" i="2"/>
  <c r="AB242" i="2"/>
  <c r="AB243" i="2"/>
  <c r="AB151" i="2" l="1"/>
  <c r="AB152" i="2" s="1"/>
  <c r="AB249" i="2"/>
  <c r="AB245" i="2"/>
  <c r="AC135" i="2"/>
  <c r="AB166" i="2"/>
  <c r="AC200" i="2" l="1"/>
  <c r="AC202" i="2" s="1"/>
  <c r="AC203" i="2" s="1"/>
  <c r="AC140" i="2"/>
  <c r="AC237" i="2"/>
  <c r="AC141" i="2" l="1"/>
  <c r="AC206" i="2"/>
  <c r="AC212" i="2"/>
  <c r="AC213" i="2"/>
  <c r="AC229" i="2" s="1"/>
  <c r="AC156" i="2" l="1"/>
  <c r="AC242" i="2"/>
  <c r="AC243" i="2"/>
  <c r="AC217" i="2"/>
  <c r="AC223" i="2" s="1"/>
  <c r="AC224" i="2" s="1"/>
  <c r="AC163" i="2"/>
  <c r="AD135" i="2" l="1"/>
  <c r="AC249" i="2"/>
  <c r="AC151" i="2"/>
  <c r="AC152" i="2" s="1"/>
  <c r="AC245" i="2"/>
  <c r="AC166" i="2"/>
  <c r="AD237" i="2" l="1"/>
  <c r="AD200" i="2"/>
  <c r="AD202" i="2" s="1"/>
  <c r="AD203" i="2" s="1"/>
  <c r="AD140" i="2"/>
  <c r="AD212" i="2" l="1"/>
  <c r="AD213" i="2"/>
  <c r="AD229" i="2" s="1"/>
  <c r="AD206" i="2"/>
  <c r="AD141" i="2"/>
  <c r="AD156" i="2" l="1"/>
  <c r="AD217" i="2"/>
  <c r="AD223" i="2" s="1"/>
  <c r="AD224" i="2" s="1"/>
  <c r="AD163" i="2"/>
  <c r="AD243" i="2"/>
  <c r="AD242" i="2"/>
  <c r="AD166" i="2" l="1"/>
  <c r="AD245" i="2"/>
  <c r="AE135" i="2"/>
  <c r="AD249" i="2"/>
  <c r="AD151" i="2"/>
  <c r="AD152" i="2" s="1"/>
  <c r="AE200" i="2" l="1"/>
  <c r="AE202" i="2" s="1"/>
  <c r="AE203" i="2" s="1"/>
  <c r="AE140" i="2"/>
  <c r="AE237" i="2"/>
  <c r="AE141" i="2" l="1"/>
  <c r="AE206" i="2"/>
  <c r="AE212" i="2"/>
  <c r="AE213" i="2"/>
  <c r="AE229" i="2" s="1"/>
  <c r="AE156" i="2" l="1"/>
  <c r="AE243" i="2"/>
  <c r="AE242" i="2"/>
  <c r="AE217" i="2"/>
  <c r="AE223" i="2" s="1"/>
  <c r="AE224" i="2" s="1"/>
  <c r="AE163" i="2"/>
  <c r="AF135" i="2" l="1"/>
  <c r="AE249" i="2"/>
  <c r="AE151" i="2"/>
  <c r="AE152" i="2" s="1"/>
  <c r="AE245" i="2"/>
  <c r="AE166" i="2"/>
  <c r="AF237" i="2" l="1"/>
  <c r="AF200" i="2"/>
  <c r="AF202" i="2" s="1"/>
  <c r="AF203" i="2" s="1"/>
  <c r="AF140" i="2"/>
  <c r="AF141" i="2" l="1"/>
  <c r="AF206" i="2"/>
  <c r="AF212" i="2"/>
  <c r="AF213" i="2"/>
  <c r="AF229" i="2" s="1"/>
  <c r="AF156" i="2" l="1"/>
  <c r="AF243" i="2"/>
  <c r="AF242" i="2"/>
  <c r="AF217" i="2"/>
  <c r="AF223" i="2" s="1"/>
  <c r="AF224" i="2" s="1"/>
  <c r="AF163" i="2"/>
  <c r="AF249" i="2" l="1"/>
  <c r="AG237" i="2" s="1"/>
  <c r="AG135" i="2"/>
  <c r="AF166" i="2"/>
  <c r="AF151" i="2"/>
  <c r="AF152" i="2" s="1"/>
  <c r="AF245" i="2"/>
  <c r="AG200" i="2" l="1"/>
  <c r="AG202" i="2" s="1"/>
  <c r="AG203" i="2" s="1"/>
  <c r="AG140" i="2"/>
  <c r="AG141" i="2" l="1"/>
  <c r="AG212" i="2"/>
  <c r="AG206" i="2"/>
  <c r="AG213" i="2"/>
  <c r="AG229" i="2" s="1"/>
  <c r="AG156" i="2" l="1"/>
  <c r="AG242" i="2"/>
  <c r="AG243" i="2"/>
  <c r="AG217" i="2"/>
  <c r="AG223" i="2" s="1"/>
  <c r="AG224" i="2" s="1"/>
  <c r="AG163" i="2"/>
  <c r="AH135" i="2" l="1"/>
  <c r="AG249" i="2"/>
  <c r="AG151" i="2"/>
  <c r="AG152" i="2" s="1"/>
  <c r="AG245" i="2"/>
  <c r="AG166" i="2"/>
  <c r="AH237" i="2" l="1"/>
  <c r="AH200" i="2"/>
  <c r="AH202" i="2" s="1"/>
  <c r="AH203" i="2" s="1"/>
  <c r="AH140" i="2"/>
  <c r="AH141" i="2" l="1"/>
  <c r="AH212" i="2"/>
  <c r="AH213" i="2"/>
  <c r="AH229" i="2" s="1"/>
  <c r="AH206" i="2"/>
  <c r="AH156" i="2" l="1"/>
  <c r="AH217" i="2"/>
  <c r="AH223" i="2" s="1"/>
  <c r="AH224" i="2" s="1"/>
  <c r="AH163" i="2"/>
  <c r="AH166" i="2" s="1"/>
  <c r="AH243" i="2"/>
  <c r="AH242" i="2"/>
  <c r="AH249" i="2" l="1"/>
  <c r="AI237" i="2" s="1"/>
  <c r="AH151" i="2"/>
  <c r="AH152" i="2" s="1"/>
  <c r="AH245" i="2"/>
  <c r="AI135" i="2"/>
  <c r="AI200" i="2" l="1"/>
  <c r="AI202" i="2" s="1"/>
  <c r="AI203" i="2" s="1"/>
  <c r="AI140" i="2"/>
  <c r="AI141" i="2" l="1"/>
  <c r="AI212" i="2"/>
  <c r="AI206" i="2"/>
  <c r="AI213" i="2"/>
  <c r="AI229" i="2" s="1"/>
  <c r="AI242" i="2" s="1"/>
  <c r="AI156" i="2" l="1"/>
  <c r="AI217" i="2"/>
  <c r="AI223" i="2" s="1"/>
  <c r="AI224" i="2" s="1"/>
  <c r="AI163" i="2"/>
  <c r="AI243" i="2"/>
  <c r="AI249" i="2" s="1"/>
  <c r="AI151" i="2" l="1"/>
  <c r="AI152" i="2" s="1"/>
  <c r="AJ237" i="2"/>
  <c r="AI245" i="2"/>
  <c r="AJ135" i="2"/>
  <c r="AI166" i="2"/>
  <c r="AJ200" i="2" l="1"/>
  <c r="AJ202" i="2" s="1"/>
  <c r="AJ203" i="2" s="1"/>
  <c r="AJ140" i="2"/>
  <c r="AJ141" i="2" l="1"/>
  <c r="AJ213" i="2"/>
  <c r="AJ229" i="2" s="1"/>
  <c r="AJ242" i="2" s="1"/>
  <c r="AJ212" i="2"/>
  <c r="AJ206" i="2"/>
  <c r="AJ156" i="2" l="1"/>
  <c r="AJ217" i="2"/>
  <c r="AJ223" i="2" s="1"/>
  <c r="AJ224" i="2" s="1"/>
  <c r="AJ163" i="2"/>
  <c r="AJ243" i="2"/>
  <c r="AJ249" i="2" s="1"/>
  <c r="AJ245" i="2" l="1"/>
  <c r="AK237" i="2"/>
  <c r="AK135" i="2"/>
  <c r="AJ166" i="2"/>
  <c r="AJ151" i="2"/>
  <c r="AJ152" i="2" s="1"/>
  <c r="AK200" i="2" l="1"/>
  <c r="AK202" i="2" s="1"/>
  <c r="AK203" i="2" s="1"/>
  <c r="AK140" i="2"/>
  <c r="AK141" i="2" l="1"/>
  <c r="AK206" i="2"/>
  <c r="AK212" i="2"/>
  <c r="AK213" i="2"/>
  <c r="AK229" i="2" s="1"/>
  <c r="AK242" i="2" s="1"/>
  <c r="AK156" i="2" l="1"/>
  <c r="AK243" i="2"/>
  <c r="AK249" i="2" s="1"/>
  <c r="AK217" i="2"/>
  <c r="AK223" i="2" s="1"/>
  <c r="AK224" i="2" s="1"/>
  <c r="AK163" i="2"/>
  <c r="AK151" i="2" l="1"/>
  <c r="AK152" i="2" s="1"/>
  <c r="AL135" i="2"/>
  <c r="AK245" i="2"/>
  <c r="AK166" i="2"/>
  <c r="AL237" i="2"/>
  <c r="AL200" i="2" l="1"/>
  <c r="AL202" i="2" s="1"/>
  <c r="AL203" i="2" s="1"/>
  <c r="AL140" i="2"/>
  <c r="AL141" i="2" l="1"/>
  <c r="AL212" i="2"/>
  <c r="AL213" i="2"/>
  <c r="AL229" i="2" s="1"/>
  <c r="AL242" i="2" s="1"/>
  <c r="AL206" i="2"/>
  <c r="AL156" i="2" l="1"/>
  <c r="AL243" i="2"/>
  <c r="AL249" i="2" s="1"/>
  <c r="AL217" i="2"/>
  <c r="AL223" i="2" s="1"/>
  <c r="AL224" i="2" s="1"/>
  <c r="AL163" i="2"/>
  <c r="AM237" i="2" l="1"/>
  <c r="AL151" i="2"/>
  <c r="AL152" i="2" s="1"/>
  <c r="AM135" i="2"/>
  <c r="AL245" i="2"/>
  <c r="AL166" i="2"/>
  <c r="AM200" i="2" l="1"/>
  <c r="AM202" i="2" s="1"/>
  <c r="AM203" i="2" s="1"/>
  <c r="AM140" i="2"/>
  <c r="AM141" i="2" l="1"/>
  <c r="AM206" i="2"/>
  <c r="AM213" i="2"/>
  <c r="AM229" i="2" s="1"/>
  <c r="AM242" i="2" s="1"/>
  <c r="AM212" i="2"/>
  <c r="B16" i="2" s="1"/>
  <c r="AM243" i="2" l="1"/>
  <c r="AM249" i="2" s="1"/>
  <c r="AM156" i="2"/>
  <c r="AM217" i="2"/>
  <c r="AM223" i="2" s="1"/>
  <c r="AM224" i="2" s="1"/>
  <c r="AM163" i="2"/>
  <c r="AN135" i="2" l="1"/>
  <c r="AM166" i="2"/>
  <c r="AN237" i="2"/>
  <c r="AM151" i="2"/>
  <c r="AM152" i="2" s="1"/>
  <c r="AM245" i="2"/>
  <c r="AN200" i="2" l="1"/>
  <c r="AN202" i="2" s="1"/>
  <c r="AN203" i="2" s="1"/>
  <c r="AN140" i="2"/>
  <c r="AN141" i="2" l="1"/>
  <c r="AN213" i="2"/>
  <c r="AN229" i="2" s="1"/>
  <c r="AN243" i="2" s="1"/>
  <c r="AN212" i="2"/>
  <c r="AN206" i="2"/>
  <c r="AN156" i="2" l="1"/>
  <c r="AN217" i="2"/>
  <c r="AN223" i="2" s="1"/>
  <c r="AN224" i="2" s="1"/>
  <c r="AN163" i="2"/>
  <c r="AN249" i="2"/>
  <c r="AO237" i="2" l="1"/>
  <c r="AN245" i="2"/>
  <c r="AO135" i="2"/>
  <c r="AN151" i="2"/>
  <c r="AN152" i="2" s="1"/>
  <c r="AN166" i="2"/>
  <c r="AO200" i="2" l="1"/>
  <c r="AO202" i="2" s="1"/>
  <c r="AO203" i="2" s="1"/>
  <c r="AO140" i="2"/>
  <c r="AO141" i="2" l="1"/>
  <c r="AO213" i="2"/>
  <c r="AO229" i="2" s="1"/>
  <c r="AO212" i="2"/>
  <c r="AO156" i="2" s="1"/>
  <c r="AO206" i="2"/>
  <c r="AO217" i="2" l="1"/>
  <c r="AO223" i="2" s="1"/>
  <c r="AO224" i="2" s="1"/>
  <c r="AO163" i="2"/>
  <c r="AO243" i="2"/>
  <c r="AO249" i="2" s="1"/>
  <c r="AO245" i="2" l="1"/>
  <c r="AP237" i="2"/>
  <c r="AP135" i="2"/>
  <c r="AO166" i="2"/>
  <c r="AO151" i="2"/>
  <c r="AO152" i="2" s="1"/>
  <c r="AP200" i="2" l="1"/>
  <c r="AP202" i="2" s="1"/>
  <c r="AP203" i="2" s="1"/>
  <c r="AP140" i="2"/>
  <c r="AP141" i="2" l="1"/>
  <c r="AP206" i="2"/>
  <c r="AP212" i="2"/>
  <c r="AP213" i="2"/>
  <c r="AP229" i="2" s="1"/>
  <c r="AP156" i="2" l="1"/>
  <c r="AP243" i="2"/>
  <c r="AP249" i="2" s="1"/>
  <c r="AP217" i="2"/>
  <c r="AP223" i="2" s="1"/>
  <c r="AP224" i="2" s="1"/>
  <c r="AP163" i="2"/>
  <c r="AP151" i="2" l="1"/>
  <c r="AP152" i="2" s="1"/>
  <c r="AQ135" i="2"/>
  <c r="AP245" i="2"/>
  <c r="AP166" i="2"/>
  <c r="AQ237" i="2"/>
  <c r="AQ200" i="2" l="1"/>
  <c r="AQ202" i="2" s="1"/>
  <c r="AQ203" i="2" s="1"/>
  <c r="AQ140" i="2"/>
  <c r="AQ141" i="2" l="1"/>
  <c r="AQ212" i="2"/>
  <c r="AQ213" i="2"/>
  <c r="AQ229" i="2" s="1"/>
  <c r="AQ206" i="2"/>
  <c r="AQ156" i="2" l="1"/>
  <c r="AQ243" i="2"/>
  <c r="AQ249" i="2" s="1"/>
  <c r="AQ217" i="2"/>
  <c r="AQ223" i="2" s="1"/>
  <c r="AQ224" i="2" s="1"/>
  <c r="AQ163" i="2"/>
  <c r="AQ151" i="2" l="1"/>
  <c r="AQ152" i="2" s="1"/>
  <c r="AR237" i="2"/>
  <c r="AR135" i="2"/>
  <c r="AQ245" i="2"/>
  <c r="AQ166" i="2"/>
  <c r="AR200" i="2" l="1"/>
  <c r="AR202" i="2" s="1"/>
  <c r="AR203" i="2" s="1"/>
  <c r="AR140" i="2"/>
  <c r="AR141" i="2" l="1"/>
  <c r="AR206" i="2"/>
  <c r="AR212" i="2"/>
  <c r="AR213" i="2"/>
  <c r="AR229" i="2" s="1"/>
  <c r="AR156" i="2" l="1"/>
  <c r="AR217" i="2"/>
  <c r="AR223" i="2" s="1"/>
  <c r="AR224" i="2" s="1"/>
  <c r="AR163" i="2"/>
  <c r="AR243" i="2"/>
  <c r="AR249" i="2" s="1"/>
  <c r="AR245" i="2" l="1"/>
  <c r="AS237" i="2"/>
  <c r="AS135" i="2"/>
  <c r="AR151" i="2"/>
  <c r="AR152" i="2" s="1"/>
  <c r="AR166" i="2"/>
  <c r="AS200" i="2" l="1"/>
  <c r="AS202" i="2" s="1"/>
  <c r="AS203" i="2" s="1"/>
  <c r="AS140" i="2"/>
  <c r="AS141" i="2" l="1"/>
  <c r="AS206" i="2"/>
  <c r="AS213" i="2"/>
  <c r="AS229" i="2" s="1"/>
  <c r="AS212" i="2"/>
  <c r="AS156" i="2" s="1"/>
  <c r="AS243" i="2" l="1"/>
  <c r="AS249" i="2" s="1"/>
  <c r="AS217" i="2"/>
  <c r="AS223" i="2" s="1"/>
  <c r="AS224" i="2" s="1"/>
  <c r="AS163" i="2"/>
  <c r="AT135" i="2" l="1"/>
  <c r="AS151" i="2"/>
  <c r="AS152" i="2" s="1"/>
  <c r="AS245" i="2"/>
  <c r="AT237" i="2"/>
  <c r="AS166" i="2"/>
  <c r="AT200" i="2" l="1"/>
  <c r="AT202" i="2" s="1"/>
  <c r="AT203" i="2" s="1"/>
  <c r="AT140" i="2"/>
  <c r="AT141" i="2" l="1"/>
  <c r="AT213" i="2"/>
  <c r="AT229" i="2" s="1"/>
  <c r="AT212" i="2"/>
  <c r="AT206" i="2"/>
  <c r="AT156" i="2" l="1"/>
  <c r="AT217" i="2"/>
  <c r="AT223" i="2" s="1"/>
  <c r="AT224" i="2" s="1"/>
  <c r="AT163" i="2"/>
  <c r="AT243" i="2"/>
  <c r="AT249" i="2" s="1"/>
  <c r="AT245" i="2" l="1"/>
  <c r="AU237" i="2"/>
  <c r="AU135" i="2"/>
  <c r="AT151" i="2"/>
  <c r="AT152" i="2" s="1"/>
  <c r="AT166" i="2"/>
  <c r="AU200" i="2" l="1"/>
  <c r="AU202" i="2" s="1"/>
  <c r="AU203" i="2" s="1"/>
  <c r="AU140" i="2"/>
  <c r="AU141" i="2" l="1"/>
  <c r="AU206" i="2"/>
  <c r="AU213" i="2"/>
  <c r="AU229" i="2" s="1"/>
  <c r="AU243" i="2" s="1"/>
  <c r="AU249" i="2" s="1"/>
  <c r="AV237" i="2" s="1"/>
  <c r="AU212" i="2"/>
  <c r="AU156" i="2" l="1"/>
  <c r="AU248" i="2"/>
  <c r="AU247" i="2"/>
  <c r="AU217" i="2"/>
  <c r="AU223" i="2" s="1"/>
  <c r="AU224" i="2" s="1"/>
  <c r="AU163" i="2"/>
  <c r="AV236" i="2" l="1"/>
  <c r="AV235" i="2"/>
  <c r="AV135" i="2"/>
  <c r="AU245" i="2"/>
  <c r="AU151" i="2"/>
  <c r="AU152" i="2" s="1"/>
  <c r="AU166" i="2"/>
  <c r="AV200" i="2" l="1"/>
  <c r="AV202" i="2" s="1"/>
  <c r="AV203" i="2" s="1"/>
  <c r="AV140" i="2"/>
  <c r="AV141" i="2" l="1"/>
  <c r="AV213" i="2"/>
  <c r="AV229" i="2" s="1"/>
  <c r="AV243" i="2" s="1"/>
  <c r="AV249" i="2" s="1"/>
  <c r="AW237" i="2" s="1"/>
  <c r="AV206" i="2"/>
  <c r="AV212" i="2"/>
  <c r="AV156" i="2" s="1"/>
  <c r="AV217" i="2" l="1"/>
  <c r="AV223" i="2" s="1"/>
  <c r="AV224" i="2" s="1"/>
  <c r="AV163" i="2"/>
  <c r="AV248" i="2"/>
  <c r="AV247" i="2"/>
  <c r="AV151" i="2" l="1"/>
  <c r="AV152" i="2" s="1"/>
  <c r="AW235" i="2"/>
  <c r="AW135" i="2"/>
  <c r="AW236" i="2"/>
  <c r="AW248" i="2"/>
  <c r="AV245" i="2"/>
  <c r="AV166" i="2"/>
  <c r="AX248" i="2" l="1"/>
  <c r="AX236" i="2"/>
  <c r="AW200" i="2"/>
  <c r="AW202" i="2" s="1"/>
  <c r="AW203" i="2" s="1"/>
  <c r="AW140" i="2"/>
  <c r="AW212" i="2" l="1"/>
  <c r="AW206" i="2"/>
  <c r="AW213" i="2"/>
  <c r="AW229" i="2" s="1"/>
  <c r="AW243" i="2" s="1"/>
  <c r="AW249" i="2" s="1"/>
  <c r="AX237" i="2" s="1"/>
  <c r="AW141" i="2"/>
  <c r="AY236" i="2"/>
  <c r="AY248" i="2"/>
  <c r="AW156" i="2" l="1"/>
  <c r="AW217" i="2"/>
  <c r="AW223" i="2" s="1"/>
  <c r="AW224" i="2" s="1"/>
  <c r="AW163" i="2"/>
  <c r="AZ236" i="2"/>
  <c r="AZ248" i="2"/>
  <c r="AW247" i="2"/>
  <c r="AW245" i="2" l="1"/>
  <c r="AX235" i="2"/>
  <c r="BA248" i="2"/>
  <c r="BA236" i="2"/>
  <c r="AX135" i="2"/>
  <c r="AW151" i="2"/>
  <c r="AW152" i="2" s="1"/>
  <c r="AW166" i="2"/>
  <c r="AX200" i="2" l="1"/>
  <c r="AX202" i="2" s="1"/>
  <c r="AX203" i="2" s="1"/>
  <c r="AX140" i="2"/>
  <c r="BB248" i="2"/>
  <c r="BB236" i="2"/>
  <c r="BC248" i="2" l="1"/>
  <c r="BC236" i="2"/>
  <c r="AX141" i="2"/>
  <c r="AX213" i="2"/>
  <c r="AX229" i="2" s="1"/>
  <c r="AX243" i="2" s="1"/>
  <c r="AX249" i="2" s="1"/>
  <c r="AY237" i="2" s="1"/>
  <c r="AX206" i="2"/>
  <c r="AX212" i="2"/>
  <c r="AX156" i="2" s="1"/>
  <c r="AX217" i="2" l="1"/>
  <c r="AX223" i="2" s="1"/>
  <c r="AX224" i="2" s="1"/>
  <c r="AX163" i="2"/>
  <c r="AX166" i="2" s="1"/>
  <c r="AX247" i="2"/>
  <c r="BD236" i="2"/>
  <c r="BD248" i="2"/>
  <c r="AX151" i="2" l="1"/>
  <c r="AX152" i="2" s="1"/>
  <c r="AY235" i="2"/>
  <c r="AX245" i="2"/>
  <c r="AY135" i="2"/>
  <c r="BE236" i="2"/>
  <c r="BE248" i="2"/>
  <c r="BF248" i="2" l="1"/>
  <c r="BF236" i="2"/>
  <c r="AY200" i="2"/>
  <c r="AY202" i="2" s="1"/>
  <c r="AY203" i="2" s="1"/>
  <c r="AY140" i="2"/>
  <c r="BG248" i="2" l="1"/>
  <c r="BG236" i="2"/>
  <c r="AY141" i="2"/>
  <c r="AY213" i="2"/>
  <c r="AY229" i="2" s="1"/>
  <c r="AY243" i="2" s="1"/>
  <c r="AY249" i="2" s="1"/>
  <c r="AY212" i="2"/>
  <c r="AY156" i="2" s="1"/>
  <c r="AY206" i="2"/>
  <c r="AZ237" i="2" l="1"/>
  <c r="BH248" i="2"/>
  <c r="BH236" i="2"/>
  <c r="AY217" i="2"/>
  <c r="AY223" i="2" s="1"/>
  <c r="AY224" i="2" s="1"/>
  <c r="AY163" i="2"/>
  <c r="AY247" i="2"/>
  <c r="BI236" i="2" l="1"/>
  <c r="BI248" i="2"/>
  <c r="AZ235" i="2"/>
  <c r="AY245" i="2"/>
  <c r="AZ135" i="2"/>
  <c r="AY166" i="2"/>
  <c r="AY151" i="2"/>
  <c r="AY152" i="2" s="1"/>
  <c r="BJ236" i="2" l="1"/>
  <c r="BJ248" i="2"/>
  <c r="AZ200" i="2"/>
  <c r="AZ202" i="2" s="1"/>
  <c r="AZ203" i="2" s="1"/>
  <c r="AZ140" i="2"/>
  <c r="BK248" i="2" l="1"/>
  <c r="BK236" i="2"/>
  <c r="AZ141" i="2"/>
  <c r="AZ213" i="2"/>
  <c r="AZ229" i="2" s="1"/>
  <c r="AZ243" i="2" s="1"/>
  <c r="AZ249" i="2" s="1"/>
  <c r="BA237" i="2" s="1"/>
  <c r="AZ206" i="2"/>
  <c r="AZ212" i="2"/>
  <c r="AZ156" i="2" s="1"/>
  <c r="BL248" i="2" l="1"/>
  <c r="BL236" i="2"/>
  <c r="AZ217" i="2"/>
  <c r="AZ223" i="2" s="1"/>
  <c r="AZ224" i="2" s="1"/>
  <c r="AZ163" i="2"/>
  <c r="AZ247" i="2"/>
  <c r="BM248" i="2" l="1"/>
  <c r="BM236" i="2"/>
  <c r="BA235" i="2"/>
  <c r="AZ245" i="2"/>
  <c r="BA135" i="2"/>
  <c r="AZ151" i="2"/>
  <c r="AZ152" i="2" s="1"/>
  <c r="AZ166" i="2"/>
  <c r="BA247" i="2" l="1"/>
  <c r="BA200" i="2"/>
  <c r="BA202" i="2" s="1"/>
  <c r="BA203" i="2" s="1"/>
  <c r="BA140" i="2"/>
  <c r="BB235" i="2"/>
  <c r="BA206" i="2" l="1"/>
  <c r="BA212" i="2"/>
  <c r="BA213" i="2"/>
  <c r="BA229" i="2" s="1"/>
  <c r="BA141" i="2"/>
  <c r="BA243" i="2" l="1"/>
  <c r="BA249" i="2" s="1"/>
  <c r="BA156" i="2"/>
  <c r="BA217" i="2"/>
  <c r="BA223" i="2" s="1"/>
  <c r="BA224" i="2" s="1"/>
  <c r="BA163" i="2"/>
  <c r="BB237" i="2" l="1"/>
  <c r="BA245" i="2"/>
  <c r="BB135" i="2"/>
  <c r="BA151" i="2"/>
  <c r="BA152" i="2" s="1"/>
  <c r="BA166" i="2"/>
  <c r="BB247" i="2" l="1"/>
  <c r="BC235" i="2" s="1"/>
  <c r="BB200" i="2"/>
  <c r="BB202" i="2" s="1"/>
  <c r="BB203" i="2" s="1"/>
  <c r="BB140" i="2"/>
  <c r="BB141" i="2" l="1"/>
  <c r="BB213" i="2"/>
  <c r="BB229" i="2" s="1"/>
  <c r="BB206" i="2"/>
  <c r="BB212" i="2"/>
  <c r="BB156" i="2" s="1"/>
  <c r="BB243" i="2" l="1"/>
  <c r="BB249" i="2" s="1"/>
  <c r="BC237" i="2" s="1"/>
  <c r="BC247" i="2"/>
  <c r="BD235" i="2"/>
  <c r="BB217" i="2"/>
  <c r="BB223" i="2" s="1"/>
  <c r="BB224" i="2" s="1"/>
  <c r="BB163" i="2"/>
  <c r="BB245" i="2" l="1"/>
  <c r="BB151" i="2"/>
  <c r="BB152" i="2" s="1"/>
  <c r="BC135" i="2"/>
  <c r="BB166" i="2"/>
  <c r="BC200" i="2" l="1"/>
  <c r="BC202" i="2" s="1"/>
  <c r="BC203" i="2" s="1"/>
  <c r="BC140" i="2"/>
  <c r="BC141" i="2" l="1"/>
  <c r="BC206" i="2"/>
  <c r="BC212" i="2"/>
  <c r="BC213" i="2"/>
  <c r="BC229" i="2" s="1"/>
  <c r="BC243" i="2" l="1"/>
  <c r="BC249" i="2" s="1"/>
  <c r="BC156" i="2"/>
  <c r="BC217" i="2"/>
  <c r="BC223" i="2" s="1"/>
  <c r="BC224" i="2" s="1"/>
  <c r="BC163" i="2"/>
  <c r="BD237" i="2" l="1"/>
  <c r="BC245" i="2"/>
  <c r="BD135" i="2"/>
  <c r="BC151" i="2"/>
  <c r="BC152" i="2" s="1"/>
  <c r="BC166" i="2"/>
  <c r="BD247" i="2" l="1"/>
  <c r="BE235" i="2" s="1"/>
  <c r="BD200" i="2"/>
  <c r="BD202" i="2" s="1"/>
  <c r="BD203" i="2" s="1"/>
  <c r="BD140" i="2"/>
  <c r="BD141" i="2" l="1"/>
  <c r="BD206" i="2"/>
  <c r="BD213" i="2"/>
  <c r="BD229" i="2" s="1"/>
  <c r="BD212" i="2"/>
  <c r="BD156" i="2" s="1"/>
  <c r="BD243" i="2" l="1"/>
  <c r="BD249" i="2" s="1"/>
  <c r="BD217" i="2"/>
  <c r="BD223" i="2" s="1"/>
  <c r="BD224" i="2" s="1"/>
  <c r="BD163" i="2"/>
  <c r="BE237" i="2" l="1"/>
  <c r="BD245" i="2"/>
  <c r="BE135" i="2"/>
  <c r="BD166" i="2"/>
  <c r="BD151" i="2"/>
  <c r="BD152" i="2" s="1"/>
  <c r="BE247" i="2" l="1"/>
  <c r="BF235" i="2" s="1"/>
  <c r="BE200" i="2"/>
  <c r="BE202" i="2" s="1"/>
  <c r="BE203" i="2" s="1"/>
  <c r="BE140" i="2"/>
  <c r="BE141" i="2" l="1"/>
  <c r="BE212" i="2"/>
  <c r="BE213" i="2"/>
  <c r="BE229" i="2" s="1"/>
  <c r="BE206" i="2"/>
  <c r="BE243" i="2" l="1"/>
  <c r="BE249" i="2" s="1"/>
  <c r="BF247" i="2"/>
  <c r="BE156" i="2"/>
  <c r="BE217" i="2"/>
  <c r="BE223" i="2" s="1"/>
  <c r="BE224" i="2" s="1"/>
  <c r="BE163" i="2"/>
  <c r="BF135" i="2" l="1"/>
  <c r="BF237" i="2"/>
  <c r="BE151" i="2"/>
  <c r="BE152" i="2" s="1"/>
  <c r="BE245" i="2"/>
  <c r="BG235" i="2"/>
  <c r="BE166" i="2"/>
  <c r="BF200" i="2" l="1"/>
  <c r="BF202" i="2" s="1"/>
  <c r="BF203" i="2" s="1"/>
  <c r="BF140" i="2"/>
  <c r="BG247" i="2"/>
  <c r="BF212" i="2" l="1"/>
  <c r="BF206" i="2"/>
  <c r="BF213" i="2"/>
  <c r="BF229" i="2" s="1"/>
  <c r="BF141" i="2"/>
  <c r="BH235" i="2"/>
  <c r="BF156" i="2" l="1"/>
  <c r="BF243" i="2"/>
  <c r="BF249" i="2" s="1"/>
  <c r="BF217" i="2"/>
  <c r="BF223" i="2" s="1"/>
  <c r="BF224" i="2" s="1"/>
  <c r="BF163" i="2"/>
  <c r="BF166" i="2"/>
  <c r="BH247" i="2"/>
  <c r="BF151" i="2" l="1"/>
  <c r="BF152" i="2" s="1"/>
  <c r="BG237" i="2"/>
  <c r="BG135" i="2"/>
  <c r="BF245" i="2"/>
  <c r="BI235" i="2"/>
  <c r="BG200" i="2" l="1"/>
  <c r="BG202" i="2" s="1"/>
  <c r="BG203" i="2" s="1"/>
  <c r="BG140" i="2"/>
  <c r="BG141" i="2" s="1"/>
  <c r="BI247" i="2"/>
  <c r="BG206" i="2" l="1"/>
  <c r="BG213" i="2"/>
  <c r="BG229" i="2" s="1"/>
  <c r="BG212" i="2"/>
  <c r="BJ235" i="2"/>
  <c r="BG156" i="2" l="1"/>
  <c r="BG217" i="2"/>
  <c r="BG223" i="2" s="1"/>
  <c r="BG224" i="2" s="1"/>
  <c r="BG163" i="2"/>
  <c r="BG243" i="2"/>
  <c r="BG249" i="2" s="1"/>
  <c r="BJ247" i="2"/>
  <c r="BG245" i="2" l="1"/>
  <c r="BG151" i="2"/>
  <c r="BG152" i="2" s="1"/>
  <c r="BH237" i="2"/>
  <c r="BH135" i="2"/>
  <c r="BG166" i="2"/>
  <c r="BK235" i="2"/>
  <c r="BK247" i="2" s="1"/>
  <c r="BH200" i="2" l="1"/>
  <c r="BH202" i="2" s="1"/>
  <c r="BH203" i="2" s="1"/>
  <c r="BH140" i="2"/>
  <c r="BH141" i="2" s="1"/>
  <c r="BL235" i="2"/>
  <c r="BH212" i="2" l="1"/>
  <c r="BH213" i="2"/>
  <c r="BH229" i="2" s="1"/>
  <c r="BH206" i="2"/>
  <c r="BL247" i="2"/>
  <c r="BH156" i="2" l="1"/>
  <c r="BH217" i="2"/>
  <c r="BH223" i="2" s="1"/>
  <c r="BH224" i="2" s="1"/>
  <c r="BH163" i="2"/>
  <c r="BH166" i="2" s="1"/>
  <c r="BH243" i="2"/>
  <c r="BH249" i="2" s="1"/>
  <c r="BM235" i="2"/>
  <c r="BH245" i="2" l="1"/>
  <c r="BI135" i="2"/>
  <c r="BI237" i="2"/>
  <c r="BH151" i="2"/>
  <c r="BH152" i="2" s="1"/>
  <c r="BM247" i="2"/>
  <c r="BI200" i="2" l="1"/>
  <c r="BI202" i="2" s="1"/>
  <c r="BI203" i="2" s="1"/>
  <c r="BI140" i="2"/>
  <c r="BI141" i="2" l="1"/>
  <c r="BI212" i="2"/>
  <c r="BI206" i="2"/>
  <c r="BI213" i="2"/>
  <c r="BI229" i="2" s="1"/>
  <c r="BI156" i="2" l="1"/>
  <c r="BI243" i="2"/>
  <c r="BI249" i="2" s="1"/>
  <c r="BI217" i="2"/>
  <c r="BI223" i="2" s="1"/>
  <c r="BI224" i="2" s="1"/>
  <c r="BI163" i="2"/>
  <c r="BI151" i="2" l="1"/>
  <c r="BI152" i="2" s="1"/>
  <c r="BJ135" i="2"/>
  <c r="BI245" i="2"/>
  <c r="BJ237" i="2"/>
  <c r="BI166" i="2"/>
  <c r="BJ200" i="2" l="1"/>
  <c r="BJ202" i="2" s="1"/>
  <c r="BJ203" i="2" s="1"/>
  <c r="BJ140" i="2"/>
  <c r="BJ141" i="2" s="1"/>
  <c r="BJ212" i="2" l="1"/>
  <c r="BJ206" i="2"/>
  <c r="BJ213" i="2"/>
  <c r="BJ229" i="2" s="1"/>
  <c r="BJ217" i="2" l="1"/>
  <c r="BJ223" i="2" s="1"/>
  <c r="BJ224" i="2" s="1"/>
  <c r="BJ163" i="2"/>
  <c r="BJ243" i="2"/>
  <c r="BJ249" i="2" s="1"/>
  <c r="BJ156" i="2"/>
  <c r="BJ166" i="2" s="1"/>
  <c r="BJ245" i="2" l="1"/>
  <c r="BK237" i="2"/>
  <c r="BK135" i="2"/>
  <c r="BJ151" i="2"/>
  <c r="BJ152" i="2" s="1"/>
  <c r="BK200" i="2" l="1"/>
  <c r="BK202" i="2" s="1"/>
  <c r="BK203" i="2" s="1"/>
  <c r="BK140" i="2"/>
  <c r="BK141" i="2" s="1"/>
  <c r="BK213" i="2" l="1"/>
  <c r="BK229" i="2" s="1"/>
  <c r="BK206" i="2"/>
  <c r="BK212" i="2"/>
  <c r="BK156" i="2" s="1"/>
  <c r="BK243" i="2" l="1"/>
  <c r="BK249" i="2" s="1"/>
  <c r="BK217" i="2"/>
  <c r="BK223" i="2" s="1"/>
  <c r="BK224" i="2" s="1"/>
  <c r="BK163" i="2"/>
  <c r="BK151" i="2" l="1"/>
  <c r="BK152" i="2" s="1"/>
  <c r="BL237" i="2"/>
  <c r="BL135" i="2"/>
  <c r="BK245" i="2"/>
  <c r="BK166" i="2"/>
  <c r="BL200" i="2" l="1"/>
  <c r="BL202" i="2" s="1"/>
  <c r="BL203" i="2" s="1"/>
  <c r="BL140" i="2"/>
  <c r="BL141" i="2" l="1"/>
  <c r="BL213" i="2"/>
  <c r="BL229" i="2" s="1"/>
  <c r="BL206" i="2"/>
  <c r="BL212" i="2"/>
  <c r="BL156" i="2" s="1"/>
  <c r="BL243" i="2" l="1"/>
  <c r="BL249" i="2" s="1"/>
  <c r="BL217" i="2"/>
  <c r="BL223" i="2" s="1"/>
  <c r="BL224" i="2" s="1"/>
  <c r="BL163" i="2"/>
  <c r="BL151" i="2" l="1"/>
  <c r="BL152" i="2" s="1"/>
  <c r="BM237" i="2"/>
  <c r="BM249" i="2"/>
  <c r="B13" i="2"/>
  <c r="BM135" i="2"/>
  <c r="BL245" i="2"/>
  <c r="BL166" i="2"/>
  <c r="BM200" i="2" l="1"/>
  <c r="BM202" i="2" s="1"/>
  <c r="BM203" i="2" s="1"/>
  <c r="BM140" i="2"/>
  <c r="BM141" i="2" s="1"/>
  <c r="BM212" i="2" l="1"/>
  <c r="BM206" i="2"/>
  <c r="BM213" i="2"/>
  <c r="BM229" i="2" s="1"/>
  <c r="BM245" i="2" s="1"/>
  <c r="BM217" i="2" l="1"/>
  <c r="BM223" i="2" s="1"/>
  <c r="BM224" i="2" s="1"/>
  <c r="BM151" i="2" s="1"/>
  <c r="BM152" i="2" s="1"/>
  <c r="BM163" i="2"/>
  <c r="B6" i="2" s="1"/>
  <c r="B7" i="2" s="1"/>
  <c r="BM156" i="2"/>
  <c r="BM166" i="2" s="1"/>
</calcChain>
</file>

<file path=xl/comments1.xml><?xml version="1.0" encoding="utf-8"?>
<comments xmlns="http://schemas.openxmlformats.org/spreadsheetml/2006/main">
  <authors>
    <author>Шульга Александр Юрьевич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Шульга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с учетом 10 млн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Шульга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аренда жилья и обучение</t>
        </r>
      </text>
    </comment>
    <comment ref="A67" authorId="0">
      <text>
        <r>
          <rPr>
            <b/>
            <sz val="9"/>
            <color indexed="81"/>
            <rFont val="Tahoma"/>
            <family val="2"/>
            <charset val="204"/>
          </rPr>
          <t>Шульга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комиссии</t>
        </r>
      </text>
    </comment>
  </commentList>
</comments>
</file>

<file path=xl/comments2.xml><?xml version="1.0" encoding="utf-8"?>
<comments xmlns="http://schemas.openxmlformats.org/spreadsheetml/2006/main">
  <authors>
    <author>Шульга Александр Юрьевич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Шульга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аренда жилья и обучение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04"/>
          </rPr>
          <t>Шульга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аренда жилья и обучение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Шульга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комиссии</t>
        </r>
      </text>
    </comment>
  </commentList>
</comments>
</file>

<file path=xl/sharedStrings.xml><?xml version="1.0" encoding="utf-8"?>
<sst xmlns="http://schemas.openxmlformats.org/spreadsheetml/2006/main" count="841" uniqueCount="188">
  <si>
    <t>Проект "РЕХАБ"</t>
  </si>
  <si>
    <t>Страница 2 из 3</t>
  </si>
  <si>
    <t>Финансовая модель</t>
  </si>
  <si>
    <t>Актуализация 29 мая 2014 г.</t>
  </si>
  <si>
    <t>Ключевые результаты:</t>
  </si>
  <si>
    <t>Погашение лимита</t>
  </si>
  <si>
    <t>Выручка 2014 в мес.</t>
  </si>
  <si>
    <t>Выручка c мая 2015 г.</t>
  </si>
  <si>
    <t>Рентабельность по чистой прибыли с мая 2015 г.</t>
  </si>
  <si>
    <t>Точка окупаемости</t>
  </si>
  <si>
    <t>Лимит по кредиту Сагалаеву для погашения Сбербанка</t>
  </si>
  <si>
    <t>Предпосылки</t>
  </si>
  <si>
    <t>Число старых койко-дней</t>
  </si>
  <si>
    <t>Загрузка старых койко-мест</t>
  </si>
  <si>
    <t>Число новых койко-дней</t>
  </si>
  <si>
    <t>Загрузка новых койко-мест</t>
  </si>
  <si>
    <t>Выручка 1 койко-дня</t>
  </si>
  <si>
    <t>Доля выручки амбулаторной от выручки стационара</t>
  </si>
  <si>
    <t>Затраты на ремонт</t>
  </si>
  <si>
    <t>Закупка оборудования</t>
  </si>
  <si>
    <t>Зарплата:</t>
  </si>
  <si>
    <t>Стационар</t>
  </si>
  <si>
    <t>АУП</t>
  </si>
  <si>
    <t>Прочие затраты на персонал</t>
  </si>
  <si>
    <t>Прочее (хозяйственные расходы Стационар)</t>
  </si>
  <si>
    <t>Прочее (хозяйственные расходы Амбулатория)</t>
  </si>
  <si>
    <t>Прочее (HR и юридические расходы)</t>
  </si>
  <si>
    <t>Затраты на рекламу</t>
  </si>
  <si>
    <t>Привлечение клиентов:</t>
  </si>
  <si>
    <t>Call-центр</t>
  </si>
  <si>
    <t>Агенты</t>
  </si>
  <si>
    <t>Повторные продажи</t>
  </si>
  <si>
    <t>Бонус call-центру (от стоимости)</t>
  </si>
  <si>
    <t>Бонус агенту (от стоимости)</t>
  </si>
  <si>
    <t>Бонус врачам за повторные продажи (от стоимости)</t>
  </si>
  <si>
    <t>Доминикана:</t>
  </si>
  <si>
    <t>Выручка в месяц</t>
  </si>
  <si>
    <t>Затраты в месяц</t>
  </si>
  <si>
    <t>Бонус агенту (от прибыли)</t>
  </si>
  <si>
    <t>Затраты:</t>
  </si>
  <si>
    <t>Аренда Стационар</t>
  </si>
  <si>
    <t>Аренда Амбулатория (до июн.14)</t>
  </si>
  <si>
    <t>Аренда Амбулатория (с июл.14)</t>
  </si>
  <si>
    <t>Аренда Шаболовка (колл-центр)</t>
  </si>
  <si>
    <t>Коммунальные Стационар</t>
  </si>
  <si>
    <t>Коммунальные Амбулатория</t>
  </si>
  <si>
    <t>Коммунальные Шаболовка (колл-центр)</t>
  </si>
  <si>
    <t>Темп роста коммунальных расходов (в месяц)</t>
  </si>
  <si>
    <t>Прочее (представительские расходы)</t>
  </si>
  <si>
    <t>Прочее (охрана)</t>
  </si>
  <si>
    <t>Транспорт (постоянные)</t>
  </si>
  <si>
    <t>Связь Стационар</t>
  </si>
  <si>
    <t>Связь Амбулатория</t>
  </si>
  <si>
    <t>Связь АУиК</t>
  </si>
  <si>
    <t>Затраты на 1 койко-день:</t>
  </si>
  <si>
    <t>Медикаменты</t>
  </si>
  <si>
    <t>Зарплата Амбулатория</t>
  </si>
  <si>
    <t>Питание Стационар</t>
  </si>
  <si>
    <t>Транспорт (бензин)</t>
  </si>
  <si>
    <t>Медицинские услуги и прочие затраты на пациентов</t>
  </si>
  <si>
    <t>Прочее АУиК (от общей выручки)</t>
  </si>
  <si>
    <t>Налоговая ставка:</t>
  </si>
  <si>
    <t>Налоги с ФОТ</t>
  </si>
  <si>
    <t>Налоги с выручки</t>
  </si>
  <si>
    <t>Проценты:</t>
  </si>
  <si>
    <t>ПРББ</t>
  </si>
  <si>
    <t>Прочие займы</t>
  </si>
  <si>
    <t>Амортизация:</t>
  </si>
  <si>
    <t>Ставка амортизационных отчислений в мес.</t>
  </si>
  <si>
    <t>Отчет о прибылях и убытках</t>
  </si>
  <si>
    <t>Выручка</t>
  </si>
  <si>
    <t>Амбулатория</t>
  </si>
  <si>
    <t>Доминикана</t>
  </si>
  <si>
    <t>Всего</t>
  </si>
  <si>
    <t>Расходы</t>
  </si>
  <si>
    <t>Зарплата</t>
  </si>
  <si>
    <t>Аренда</t>
  </si>
  <si>
    <t>Коммунальные услуги</t>
  </si>
  <si>
    <t>Питание</t>
  </si>
  <si>
    <t>Транспорт</t>
  </si>
  <si>
    <t>Связь</t>
  </si>
  <si>
    <t>Прочее</t>
  </si>
  <si>
    <t>Всего расходов Стационар</t>
  </si>
  <si>
    <t>Всего расходов Амбулатория</t>
  </si>
  <si>
    <t>Затраты по проекту Доминикана</t>
  </si>
  <si>
    <t>Бонус агенту Доминикана</t>
  </si>
  <si>
    <t>Всего расходов Доминикана</t>
  </si>
  <si>
    <t>АУиК</t>
  </si>
  <si>
    <t>Реклама</t>
  </si>
  <si>
    <t>Всего расходов АУиК</t>
  </si>
  <si>
    <t>EBITDA</t>
  </si>
  <si>
    <t>EBITDA накопленная</t>
  </si>
  <si>
    <t>%% по прочим займам</t>
  </si>
  <si>
    <t>%% по кредитам ПРББ</t>
  </si>
  <si>
    <t>Амортизация</t>
  </si>
  <si>
    <t>Прочие расходы</t>
  </si>
  <si>
    <t>Итого чистая прибыль</t>
  </si>
  <si>
    <t>Чистая прибыль накопленная</t>
  </si>
  <si>
    <t>Баланс</t>
  </si>
  <si>
    <t>Активы</t>
  </si>
  <si>
    <t>Дебиторская задолженность</t>
  </si>
  <si>
    <t xml:space="preserve">Оборудование </t>
  </si>
  <si>
    <t>Денежные средства</t>
  </si>
  <si>
    <t>Итого  активы</t>
  </si>
  <si>
    <t>Пассивы</t>
  </si>
  <si>
    <t>Вложения Сагалаева М. Э.</t>
  </si>
  <si>
    <t>Нераспределенная прибыль</t>
  </si>
  <si>
    <t>Заем Сагалаева М.Э.</t>
  </si>
  <si>
    <t>%% по займу Сагалаеву М.Э.</t>
  </si>
  <si>
    <t xml:space="preserve">Прочие долги </t>
  </si>
  <si>
    <t>Кредит Сбер</t>
  </si>
  <si>
    <t>Кредит ПРББ</t>
  </si>
  <si>
    <t>Кредиторская задолженность</t>
  </si>
  <si>
    <t>Итого пассивы</t>
  </si>
  <si>
    <t>ОДДС</t>
  </si>
  <si>
    <t>Приходы</t>
  </si>
  <si>
    <t>Поступления от клиентов</t>
  </si>
  <si>
    <t>Всего поступления</t>
  </si>
  <si>
    <t>Погашение старой кредиторки</t>
  </si>
  <si>
    <t>%% по займам прочим</t>
  </si>
  <si>
    <t>Всего расходы</t>
  </si>
  <si>
    <t>Операционный поток</t>
  </si>
  <si>
    <t>Баланс по кредитам и займам</t>
  </si>
  <si>
    <t>Поступления ПРББ</t>
  </si>
  <si>
    <t>Погашения ПРББ</t>
  </si>
  <si>
    <t>Поступления Сбер</t>
  </si>
  <si>
    <t>Погашения Сбер</t>
  </si>
  <si>
    <t>Распределение прибыли ПРББ</t>
  </si>
  <si>
    <t>Распределение прибыли Сагалаев</t>
  </si>
  <si>
    <t>Поступления прочие</t>
  </si>
  <si>
    <t xml:space="preserve">Погашения прочие </t>
  </si>
  <si>
    <t>Инвестиционная деятельность</t>
  </si>
  <si>
    <t>Ремонт + оборудование 3го этажа</t>
  </si>
  <si>
    <t>Итого по инвестициям</t>
  </si>
  <si>
    <t>Итого движение денежных средств</t>
  </si>
  <si>
    <t>Остаток ДС</t>
  </si>
  <si>
    <t>СБЕРБАНК САГАЛАЕВ</t>
  </si>
  <si>
    <t>Поступление от аренды</t>
  </si>
  <si>
    <t>Поступление от распределения прибыли</t>
  </si>
  <si>
    <t>Ставка по кредиту 198М</t>
  </si>
  <si>
    <t>Ставка по кредиту 29М</t>
  </si>
  <si>
    <t>Ставка по кредиту ПРББ</t>
  </si>
  <si>
    <t>%% По кредиту 198 М</t>
  </si>
  <si>
    <t>%% По кредиту 29М</t>
  </si>
  <si>
    <t>%% По кредиту ПРББ</t>
  </si>
  <si>
    <t>Погашение кредита 198М</t>
  </si>
  <si>
    <t>Погашение кредита 29М</t>
  </si>
  <si>
    <t>Предоставление кредита ПРББ</t>
  </si>
  <si>
    <t>Погашение кредита ПРББ</t>
  </si>
  <si>
    <t>Остаток по кредиту 198</t>
  </si>
  <si>
    <t>Остаток по кредиту 29</t>
  </si>
  <si>
    <t>Остаток по кредиту ПРББ</t>
  </si>
  <si>
    <t>Бонусы агенты</t>
  </si>
  <si>
    <t>Бонусы врачи</t>
  </si>
  <si>
    <t>Бонусы колл-центр</t>
  </si>
  <si>
    <t>Погашение лимита ПРББ Сагалаевым</t>
  </si>
  <si>
    <t>Погашение лимита Сбербанка Сагалаевым</t>
  </si>
  <si>
    <t>Распределенная прибыль ПРББ за 3 года</t>
  </si>
  <si>
    <t>Лимит финансирования (общий, на проект)</t>
  </si>
  <si>
    <t>Лимит финансирования (с июня 14, на проект)</t>
  </si>
  <si>
    <t>ОДДС РЕХАБ</t>
  </si>
  <si>
    <t>Денежные средства на начало периода</t>
  </si>
  <si>
    <t>Агентское вознаграждение</t>
  </si>
  <si>
    <t>Прочая выручка</t>
  </si>
  <si>
    <t>Налоги</t>
  </si>
  <si>
    <t>Хозяйственные расходы</t>
  </si>
  <si>
    <t>IT и ПО</t>
  </si>
  <si>
    <t>Установка и подключение ТВ</t>
  </si>
  <si>
    <t>Медицинские услуги</t>
  </si>
  <si>
    <t>Прочие затраты на пациентов</t>
  </si>
  <si>
    <t>Представительские расходы</t>
  </si>
  <si>
    <t>Юридические услуги</t>
  </si>
  <si>
    <t>HR</t>
  </si>
  <si>
    <t>Охрана</t>
  </si>
  <si>
    <t>Комиссии</t>
  </si>
  <si>
    <t>%% Сбербанк</t>
  </si>
  <si>
    <t>Поступления Прочие</t>
  </si>
  <si>
    <t>Погашения Прочие</t>
  </si>
  <si>
    <t>Поступления Сбербанк</t>
  </si>
  <si>
    <t>Погашения Сбербанк</t>
  </si>
  <si>
    <t>Обустройство Шаболовка</t>
  </si>
  <si>
    <t>Реанимационная</t>
  </si>
  <si>
    <t>Проект "Доминикана"</t>
  </si>
  <si>
    <t>Доход по проекту</t>
  </si>
  <si>
    <t>Расходы по проекту</t>
  </si>
  <si>
    <t>Комиссии по проекту</t>
  </si>
  <si>
    <t>Итого по проекту "Доминикана"</t>
  </si>
  <si>
    <t>Денежные средства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</si>
</sst>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0.0%"/>
    <numFmt numFmtId="166" formatCode="_-* #,##0&quot;р.&quot;_-;\-* #,##0&quot;р.&quot;_-;_-* &quot;-&quot;??&quot;р.&quot;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3" borderId="0" xfId="0" applyFont="1" applyFill="1"/>
    <xf numFmtId="0" fontId="5" fillId="4" borderId="2" xfId="0" applyFont="1" applyFill="1" applyBorder="1" applyAlignment="1">
      <alignment horizontal="left" wrapText="1"/>
    </xf>
    <xf numFmtId="0" fontId="6" fillId="0" borderId="0" xfId="0" applyFont="1"/>
    <xf numFmtId="0" fontId="7" fillId="3" borderId="0" xfId="0" applyFont="1" applyFill="1"/>
    <xf numFmtId="0" fontId="0" fillId="4" borderId="3" xfId="0" applyFont="1" applyFill="1" applyBorder="1" applyAlignment="1">
      <alignment horizontal="left" wrapText="1"/>
    </xf>
    <xf numFmtId="164" fontId="0" fillId="0" borderId="4" xfId="0" applyNumberFormat="1" applyFont="1" applyBorder="1"/>
    <xf numFmtId="0" fontId="0" fillId="4" borderId="5" xfId="0" applyFont="1" applyFill="1" applyBorder="1" applyAlignment="1">
      <alignment horizontal="left" wrapText="1"/>
    </xf>
    <xf numFmtId="164" fontId="0" fillId="0" borderId="6" xfId="0" applyNumberFormat="1" applyFont="1" applyBorder="1"/>
    <xf numFmtId="0" fontId="0" fillId="4" borderId="7" xfId="0" applyFont="1" applyFill="1" applyBorder="1" applyAlignment="1">
      <alignment horizontal="left" wrapText="1"/>
    </xf>
    <xf numFmtId="17" fontId="0" fillId="0" borderId="8" xfId="0" applyNumberFormat="1" applyFont="1" applyBorder="1"/>
    <xf numFmtId="164" fontId="0" fillId="0" borderId="8" xfId="0" applyNumberFormat="1" applyFont="1" applyBorder="1"/>
    <xf numFmtId="0" fontId="0" fillId="4" borderId="9" xfId="0" applyFont="1" applyFill="1" applyBorder="1" applyAlignment="1">
      <alignment horizontal="left" wrapText="1"/>
    </xf>
    <xf numFmtId="165" fontId="1" fillId="0" borderId="8" xfId="1" applyNumberFormat="1" applyFont="1" applyBorder="1"/>
    <xf numFmtId="0" fontId="0" fillId="4" borderId="9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164" fontId="0" fillId="0" borderId="11" xfId="0" applyNumberFormat="1" applyFont="1" applyBorder="1"/>
    <xf numFmtId="17" fontId="3" fillId="4" borderId="2" xfId="0" applyNumberFormat="1" applyFont="1" applyFill="1" applyBorder="1"/>
    <xf numFmtId="0" fontId="8" fillId="0" borderId="0" xfId="0" applyFont="1"/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2" xfId="1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3" fontId="0" fillId="0" borderId="2" xfId="0" applyNumberFormat="1" applyBorder="1"/>
    <xf numFmtId="0" fontId="0" fillId="0" borderId="2" xfId="0" applyFill="1" applyBorder="1" applyAlignment="1">
      <alignment horizontal="left" wrapText="1"/>
    </xf>
    <xf numFmtId="3" fontId="0" fillId="0" borderId="2" xfId="0" applyNumberFormat="1" applyFill="1" applyBorder="1"/>
    <xf numFmtId="0" fontId="0" fillId="0" borderId="0" xfId="0" applyBorder="1" applyAlignment="1">
      <alignment horizontal="left" wrapText="1"/>
    </xf>
    <xf numFmtId="165" fontId="1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/>
    <xf numFmtId="0" fontId="3" fillId="4" borderId="2" xfId="0" applyFont="1" applyFill="1" applyBorder="1"/>
    <xf numFmtId="3" fontId="3" fillId="4" borderId="2" xfId="0" applyNumberFormat="1" applyFont="1" applyFill="1" applyBorder="1"/>
    <xf numFmtId="0" fontId="3" fillId="5" borderId="2" xfId="0" applyFont="1" applyFill="1" applyBorder="1" applyAlignment="1">
      <alignment horizontal="left"/>
    </xf>
    <xf numFmtId="3" fontId="3" fillId="5" borderId="2" xfId="0" applyNumberFormat="1" applyFont="1" applyFill="1" applyBorder="1"/>
    <xf numFmtId="3" fontId="0" fillId="0" borderId="0" xfId="0" applyNumberFormat="1"/>
    <xf numFmtId="0" fontId="3" fillId="0" borderId="2" xfId="0" applyFont="1" applyBorder="1" applyAlignment="1">
      <alignment horizontal="left"/>
    </xf>
    <xf numFmtId="0" fontId="9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9" fillId="0" borderId="2" xfId="0" applyFont="1" applyBorder="1" applyAlignment="1">
      <alignment horizontal="left"/>
    </xf>
    <xf numFmtId="3" fontId="0" fillId="0" borderId="2" xfId="0" applyNumberFormat="1" applyFont="1" applyBorder="1"/>
    <xf numFmtId="0" fontId="0" fillId="0" borderId="0" xfId="0" applyFont="1"/>
    <xf numFmtId="3" fontId="0" fillId="4" borderId="2" xfId="0" applyNumberFormat="1" applyFill="1" applyBorder="1"/>
    <xf numFmtId="0" fontId="3" fillId="0" borderId="2" xfId="0" applyFont="1" applyBorder="1"/>
    <xf numFmtId="0" fontId="0" fillId="0" borderId="2" xfId="0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/>
    <xf numFmtId="9" fontId="0" fillId="0" borderId="2" xfId="0" applyNumberFormat="1" applyBorder="1"/>
    <xf numFmtId="10" fontId="0" fillId="0" borderId="2" xfId="0" applyNumberFormat="1" applyBorder="1"/>
    <xf numFmtId="0" fontId="0" fillId="6" borderId="0" xfId="0" applyFill="1"/>
    <xf numFmtId="0" fontId="6" fillId="6" borderId="0" xfId="0" applyFont="1" applyFill="1"/>
    <xf numFmtId="17" fontId="3" fillId="6" borderId="2" xfId="0" applyNumberFormat="1" applyFont="1" applyFill="1" applyBorder="1"/>
    <xf numFmtId="3" fontId="0" fillId="6" borderId="2" xfId="0" applyNumberForma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166" fontId="0" fillId="6" borderId="2" xfId="0" applyNumberForma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/>
    </xf>
    <xf numFmtId="3" fontId="3" fillId="6" borderId="2" xfId="0" applyNumberFormat="1" applyFont="1" applyFill="1" applyBorder="1"/>
    <xf numFmtId="3" fontId="0" fillId="6" borderId="0" xfId="0" applyNumberFormat="1" applyFill="1"/>
    <xf numFmtId="3" fontId="0" fillId="6" borderId="2" xfId="0" applyNumberFormat="1" applyFill="1" applyBorder="1"/>
    <xf numFmtId="3" fontId="0" fillId="6" borderId="2" xfId="0" applyNumberFormat="1" applyFont="1" applyFill="1" applyBorder="1"/>
    <xf numFmtId="3" fontId="2" fillId="6" borderId="2" xfId="0" applyNumberFormat="1" applyFont="1" applyFill="1" applyBorder="1"/>
    <xf numFmtId="9" fontId="0" fillId="6" borderId="2" xfId="0" applyNumberFormat="1" applyFill="1" applyBorder="1"/>
    <xf numFmtId="10" fontId="0" fillId="6" borderId="2" xfId="0" applyNumberFormat="1" applyFill="1" applyBorder="1"/>
    <xf numFmtId="17" fontId="0" fillId="0" borderId="12" xfId="0" applyNumberFormat="1" applyFont="1" applyBorder="1"/>
    <xf numFmtId="0" fontId="0" fillId="7" borderId="2" xfId="0" applyFill="1" applyBorder="1"/>
    <xf numFmtId="3" fontId="0" fillId="7" borderId="2" xfId="0" applyNumberFormat="1" applyFill="1" applyBorder="1"/>
    <xf numFmtId="3" fontId="2" fillId="7" borderId="2" xfId="0" applyNumberFormat="1" applyFont="1" applyFill="1" applyBorder="1"/>
    <xf numFmtId="0" fontId="12" fillId="3" borderId="0" xfId="0" applyFont="1" applyFill="1" applyAlignment="1">
      <alignment wrapText="1"/>
    </xf>
    <xf numFmtId="17" fontId="13" fillId="4" borderId="2" xfId="0" applyNumberFormat="1" applyFont="1" applyFill="1" applyBorder="1"/>
    <xf numFmtId="17" fontId="13" fillId="6" borderId="2" xfId="0" applyNumberFormat="1" applyFont="1" applyFill="1" applyBorder="1"/>
    <xf numFmtId="0" fontId="14" fillId="0" borderId="0" xfId="0" applyFont="1"/>
    <xf numFmtId="0" fontId="14" fillId="0" borderId="2" xfId="0" applyFont="1" applyBorder="1" applyAlignment="1">
      <alignment wrapText="1"/>
    </xf>
    <xf numFmtId="3" fontId="14" fillId="0" borderId="2" xfId="0" applyNumberFormat="1" applyFont="1" applyBorder="1"/>
    <xf numFmtId="3" fontId="14" fillId="6" borderId="2" xfId="0" applyNumberFormat="1" applyFont="1" applyFill="1" applyBorder="1"/>
    <xf numFmtId="0" fontId="13" fillId="0" borderId="2" xfId="0" applyFont="1" applyBorder="1" applyAlignment="1">
      <alignment wrapText="1"/>
    </xf>
    <xf numFmtId="0" fontId="14" fillId="0" borderId="0" xfId="0" applyFont="1" applyAlignment="1">
      <alignment wrapText="1"/>
    </xf>
    <xf numFmtId="3" fontId="14" fillId="0" borderId="0" xfId="0" applyNumberFormat="1" applyFont="1"/>
    <xf numFmtId="3" fontId="14" fillId="6" borderId="0" xfId="0" applyNumberFormat="1" applyFont="1" applyFill="1"/>
    <xf numFmtId="0" fontId="13" fillId="5" borderId="2" xfId="0" applyFont="1" applyFill="1" applyBorder="1" applyAlignment="1">
      <alignment horizontal="left" wrapText="1"/>
    </xf>
    <xf numFmtId="3" fontId="13" fillId="5" borderId="2" xfId="0" applyNumberFormat="1" applyFont="1" applyFill="1" applyBorder="1"/>
    <xf numFmtId="3" fontId="13" fillId="6" borderId="2" xfId="0" applyNumberFormat="1" applyFont="1" applyFill="1" applyBorder="1"/>
    <xf numFmtId="0" fontId="14" fillId="0" borderId="2" xfId="0" applyFont="1" applyBorder="1" applyAlignment="1">
      <alignment horizontal="left" wrapText="1"/>
    </xf>
    <xf numFmtId="0" fontId="14" fillId="6" borderId="0" xfId="0" applyFont="1" applyFill="1"/>
    <xf numFmtId="0" fontId="14" fillId="7" borderId="2" xfId="0" applyFont="1" applyFill="1" applyBorder="1" applyAlignment="1">
      <alignment wrapText="1"/>
    </xf>
    <xf numFmtId="3" fontId="14" fillId="7" borderId="2" xfId="0" applyNumberFormat="1" applyFont="1" applyFill="1" applyBorder="1"/>
    <xf numFmtId="9" fontId="14" fillId="0" borderId="2" xfId="0" applyNumberFormat="1" applyFont="1" applyBorder="1"/>
    <xf numFmtId="9" fontId="14" fillId="6" borderId="2" xfId="0" applyNumberFormat="1" applyFont="1" applyFill="1" applyBorder="1"/>
    <xf numFmtId="10" fontId="14" fillId="0" borderId="2" xfId="0" applyNumberFormat="1" applyFont="1" applyBorder="1"/>
    <xf numFmtId="10" fontId="14" fillId="6" borderId="2" xfId="0" applyNumberFormat="1" applyFont="1" applyFill="1" applyBorder="1"/>
    <xf numFmtId="0" fontId="14" fillId="0" borderId="0" xfId="0" applyFont="1" applyFill="1" applyAlignment="1">
      <alignment wrapText="1"/>
    </xf>
    <xf numFmtId="3" fontId="14" fillId="0" borderId="0" xfId="0" applyNumberFormat="1" applyFont="1" applyFill="1"/>
    <xf numFmtId="0" fontId="14" fillId="0" borderId="0" xfId="0" applyFont="1" applyFill="1"/>
    <xf numFmtId="3" fontId="14" fillId="0" borderId="2" xfId="0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3" fontId="14" fillId="0" borderId="2" xfId="0" applyNumberFormat="1" applyFont="1" applyFill="1" applyBorder="1"/>
    <xf numFmtId="0" fontId="16" fillId="0" borderId="2" xfId="0" applyFont="1" applyBorder="1" applyAlignment="1">
      <alignment wrapText="1"/>
    </xf>
    <xf numFmtId="3" fontId="16" fillId="0" borderId="2" xfId="0" applyNumberFormat="1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7" fontId="13" fillId="4" borderId="2" xfId="0" applyNumberFormat="1" applyFont="1" applyFill="1" applyBorder="1" applyAlignment="1">
      <alignment wrapText="1"/>
    </xf>
    <xf numFmtId="0" fontId="13" fillId="4" borderId="2" xfId="0" applyFont="1" applyFill="1" applyBorder="1" applyAlignment="1">
      <alignment horizontal="left" wrapText="1"/>
    </xf>
    <xf numFmtId="3" fontId="14" fillId="4" borderId="2" xfId="0" applyNumberFormat="1" applyFont="1" applyFill="1" applyBorder="1" applyAlignment="1">
      <alignment wrapText="1"/>
    </xf>
    <xf numFmtId="3" fontId="14" fillId="0" borderId="2" xfId="0" applyNumberFormat="1" applyFont="1" applyBorder="1" applyAlignment="1">
      <alignment wrapText="1"/>
    </xf>
    <xf numFmtId="0" fontId="15" fillId="5" borderId="2" xfId="0" applyFont="1" applyFill="1" applyBorder="1" applyAlignment="1">
      <alignment horizontal="left" wrapText="1"/>
    </xf>
    <xf numFmtId="3" fontId="15" fillId="5" borderId="2" xfId="0" applyNumberFormat="1" applyFont="1" applyFill="1" applyBorder="1" applyAlignment="1">
      <alignment wrapText="1"/>
    </xf>
    <xf numFmtId="3" fontId="13" fillId="5" borderId="2" xfId="0" applyNumberFormat="1" applyFont="1" applyFill="1" applyBorder="1" applyAlignment="1">
      <alignment wrapText="1"/>
    </xf>
    <xf numFmtId="3" fontId="14" fillId="0" borderId="0" xfId="0" applyNumberFormat="1" applyFont="1" applyAlignment="1">
      <alignment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M249"/>
  <sheetViews>
    <sheetView zoomScale="70" zoomScaleNormal="70" workbookViewId="0">
      <pane xSplit="2" ySplit="18" topLeftCell="C19" activePane="bottomRight" state="frozen"/>
      <selection pane="topRight" activeCell="C1" sqref="C1"/>
      <selection pane="bottomLeft" activeCell="A18" sqref="A18"/>
      <selection pane="bottomRight" activeCell="A18" sqref="A18:O75"/>
    </sheetView>
  </sheetViews>
  <sheetFormatPr defaultRowHeight="15" outlineLevelRow="1" outlineLevelCol="1" x14ac:dyDescent="0.25"/>
  <cols>
    <col min="1" max="1" width="45.7109375" customWidth="1"/>
    <col min="2" max="2" width="15.42578125" bestFit="1" customWidth="1"/>
    <col min="3" max="3" width="12.85546875" customWidth="1"/>
    <col min="4" max="4" width="14.85546875" customWidth="1"/>
    <col min="5" max="5" width="13" customWidth="1"/>
    <col min="6" max="14" width="12.7109375" bestFit="1" customWidth="1"/>
    <col min="15" max="15" width="13" customWidth="1"/>
    <col min="16" max="22" width="12.7109375" bestFit="1" customWidth="1"/>
    <col min="23" max="23" width="12.7109375" customWidth="1"/>
    <col min="24" max="39" width="12.7109375" bestFit="1" customWidth="1"/>
    <col min="40" max="65" width="12.7109375" style="56" customWidth="1" outlineLevel="1"/>
  </cols>
  <sheetData>
    <row r="1" spans="1:65" ht="18.75" x14ac:dyDescent="0.3">
      <c r="A1" s="1" t="s">
        <v>0</v>
      </c>
      <c r="W1" t="s">
        <v>1</v>
      </c>
    </row>
    <row r="2" spans="1:65" ht="18.75" x14ac:dyDescent="0.3">
      <c r="A2" s="2" t="s">
        <v>2</v>
      </c>
    </row>
    <row r="3" spans="1:65" s="4" customFormat="1" ht="15.75" x14ac:dyDescent="0.25">
      <c r="A3" s="3" t="s">
        <v>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5" spans="1:65" s="4" customFormat="1" ht="16.5" thickBot="1" x14ac:dyDescent="0.3">
      <c r="A5" s="5" t="s">
        <v>4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</row>
    <row r="6" spans="1:65" s="4" customFormat="1" x14ac:dyDescent="0.25">
      <c r="A6" s="6" t="s">
        <v>158</v>
      </c>
      <c r="B6" s="7">
        <f>MAX(163:163)</f>
        <v>58700000</v>
      </c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</row>
    <row r="7" spans="1:65" s="4" customFormat="1" x14ac:dyDescent="0.25">
      <c r="A7" s="8" t="s">
        <v>159</v>
      </c>
      <c r="B7" s="9">
        <f>B6-C163</f>
        <v>34600000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s="4" customFormat="1" x14ac:dyDescent="0.25">
      <c r="A8" s="10" t="s">
        <v>5</v>
      </c>
      <c r="B8" s="11">
        <f>AM18</f>
        <v>42856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</row>
    <row r="9" spans="1:65" s="4" customFormat="1" x14ac:dyDescent="0.25">
      <c r="A9" s="10" t="s">
        <v>6</v>
      </c>
      <c r="B9" s="12">
        <f>SUM(D83:J83)/7</f>
        <v>14040667.360738436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</row>
    <row r="10" spans="1:65" s="4" customFormat="1" x14ac:dyDescent="0.25">
      <c r="A10" s="10" t="s">
        <v>7</v>
      </c>
      <c r="B10" s="12">
        <f>SUM(AU83:BE83)/11</f>
        <v>30217500</v>
      </c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</row>
    <row r="11" spans="1:65" s="4" customFormat="1" ht="30" x14ac:dyDescent="0.25">
      <c r="A11" s="13" t="s">
        <v>8</v>
      </c>
      <c r="B11" s="14">
        <f>O140/O83</f>
        <v>0.23942921608513498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</row>
    <row r="12" spans="1:65" s="4" customFormat="1" x14ac:dyDescent="0.25">
      <c r="A12" s="13" t="s">
        <v>9</v>
      </c>
      <c r="B12" s="11">
        <f>I18</f>
        <v>41944</v>
      </c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</row>
    <row r="13" spans="1:65" s="4" customFormat="1" ht="30" x14ac:dyDescent="0.25">
      <c r="A13" s="15" t="s">
        <v>10</v>
      </c>
      <c r="B13" s="12">
        <f>MAX(249:249)</f>
        <v>84500000</v>
      </c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s="4" customFormat="1" x14ac:dyDescent="0.25">
      <c r="A14" s="16" t="s">
        <v>155</v>
      </c>
      <c r="B14" s="11">
        <f>BM18</f>
        <v>43647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</row>
    <row r="15" spans="1:65" s="4" customFormat="1" x14ac:dyDescent="0.25">
      <c r="A15" s="16" t="s">
        <v>156</v>
      </c>
      <c r="B15" s="70">
        <f>BE18</f>
        <v>43405</v>
      </c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</row>
    <row r="16" spans="1:65" s="4" customFormat="1" ht="15.75" thickBot="1" x14ac:dyDescent="0.3">
      <c r="A16" s="17" t="s">
        <v>157</v>
      </c>
      <c r="B16" s="18">
        <f>SUM(C212:AM212)</f>
        <v>61100000</v>
      </c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</row>
    <row r="18" spans="1:65" s="20" customFormat="1" ht="15.75" x14ac:dyDescent="0.25">
      <c r="A18" s="5" t="s">
        <v>11</v>
      </c>
      <c r="B18" s="19"/>
      <c r="C18" s="19">
        <v>41760</v>
      </c>
      <c r="D18" s="19">
        <v>41791</v>
      </c>
      <c r="E18" s="19">
        <v>41821</v>
      </c>
      <c r="F18" s="19">
        <v>41852</v>
      </c>
      <c r="G18" s="19">
        <v>41883</v>
      </c>
      <c r="H18" s="19">
        <v>41913</v>
      </c>
      <c r="I18" s="19">
        <v>41944</v>
      </c>
      <c r="J18" s="19">
        <v>41974</v>
      </c>
      <c r="K18" s="19">
        <v>42005</v>
      </c>
      <c r="L18" s="19">
        <v>42036</v>
      </c>
      <c r="M18" s="19">
        <v>42064</v>
      </c>
      <c r="N18" s="19">
        <v>42095</v>
      </c>
      <c r="O18" s="19">
        <v>42125</v>
      </c>
      <c r="P18" s="19">
        <v>42156</v>
      </c>
      <c r="Q18" s="19">
        <v>42186</v>
      </c>
      <c r="R18" s="19">
        <v>42217</v>
      </c>
      <c r="S18" s="19">
        <v>42248</v>
      </c>
      <c r="T18" s="19">
        <v>42278</v>
      </c>
      <c r="U18" s="19">
        <v>42309</v>
      </c>
      <c r="V18" s="19">
        <v>42339</v>
      </c>
      <c r="W18" s="19">
        <v>42370</v>
      </c>
      <c r="X18" s="19">
        <v>42401</v>
      </c>
      <c r="Y18" s="19">
        <v>42430</v>
      </c>
      <c r="Z18" s="19">
        <v>42461</v>
      </c>
      <c r="AA18" s="19">
        <v>42491</v>
      </c>
      <c r="AB18" s="19">
        <v>42522</v>
      </c>
      <c r="AC18" s="19">
        <v>42552</v>
      </c>
      <c r="AD18" s="19">
        <v>42583</v>
      </c>
      <c r="AE18" s="19">
        <v>42614</v>
      </c>
      <c r="AF18" s="19">
        <v>42644</v>
      </c>
      <c r="AG18" s="19">
        <v>42675</v>
      </c>
      <c r="AH18" s="19">
        <v>42705</v>
      </c>
      <c r="AI18" s="19">
        <v>42736</v>
      </c>
      <c r="AJ18" s="19">
        <v>42767</v>
      </c>
      <c r="AK18" s="19">
        <v>42795</v>
      </c>
      <c r="AL18" s="19">
        <v>42826</v>
      </c>
      <c r="AM18" s="19">
        <v>42856</v>
      </c>
      <c r="AN18" s="58">
        <v>42887</v>
      </c>
      <c r="AO18" s="58">
        <v>42917</v>
      </c>
      <c r="AP18" s="58">
        <v>42948</v>
      </c>
      <c r="AQ18" s="58">
        <v>42979</v>
      </c>
      <c r="AR18" s="58">
        <v>43009</v>
      </c>
      <c r="AS18" s="58">
        <v>43040</v>
      </c>
      <c r="AT18" s="58">
        <v>43070</v>
      </c>
      <c r="AU18" s="58">
        <v>43101</v>
      </c>
      <c r="AV18" s="58">
        <v>43132</v>
      </c>
      <c r="AW18" s="58">
        <v>43160</v>
      </c>
      <c r="AX18" s="58">
        <v>43191</v>
      </c>
      <c r="AY18" s="58">
        <v>43221</v>
      </c>
      <c r="AZ18" s="58">
        <v>43252</v>
      </c>
      <c r="BA18" s="58">
        <v>43282</v>
      </c>
      <c r="BB18" s="58">
        <v>43313</v>
      </c>
      <c r="BC18" s="58">
        <v>43344</v>
      </c>
      <c r="BD18" s="58">
        <v>43374</v>
      </c>
      <c r="BE18" s="58">
        <v>43405</v>
      </c>
      <c r="BF18" s="58">
        <v>43435</v>
      </c>
      <c r="BG18" s="58">
        <v>43466</v>
      </c>
      <c r="BH18" s="58">
        <v>43497</v>
      </c>
      <c r="BI18" s="58">
        <v>43525</v>
      </c>
      <c r="BJ18" s="58">
        <v>43556</v>
      </c>
      <c r="BK18" s="58">
        <v>43586</v>
      </c>
      <c r="BL18" s="58">
        <v>43617</v>
      </c>
      <c r="BM18" s="58">
        <v>43647</v>
      </c>
    </row>
    <row r="19" spans="1:65" s="23" customFormat="1" outlineLevel="1" x14ac:dyDescent="0.25">
      <c r="A19" s="21" t="s">
        <v>12</v>
      </c>
      <c r="B19" s="22"/>
      <c r="C19" s="22">
        <v>1140</v>
      </c>
      <c r="D19" s="22">
        <v>1140</v>
      </c>
      <c r="E19" s="22">
        <v>1140</v>
      </c>
      <c r="F19" s="22">
        <v>1140</v>
      </c>
      <c r="G19" s="22">
        <v>1140</v>
      </c>
      <c r="H19" s="22">
        <v>1140</v>
      </c>
      <c r="I19" s="22">
        <v>1140</v>
      </c>
      <c r="J19" s="22">
        <v>1140</v>
      </c>
      <c r="K19" s="22">
        <v>1140</v>
      </c>
      <c r="L19" s="22">
        <v>1140</v>
      </c>
      <c r="M19" s="22">
        <v>1140</v>
      </c>
      <c r="N19" s="22">
        <v>1140</v>
      </c>
      <c r="O19" s="22">
        <v>1140</v>
      </c>
      <c r="P19" s="22">
        <v>1140</v>
      </c>
      <c r="Q19" s="22">
        <v>1140</v>
      </c>
      <c r="R19" s="22">
        <v>1140</v>
      </c>
      <c r="S19" s="22">
        <v>1140</v>
      </c>
      <c r="T19" s="22">
        <v>1140</v>
      </c>
      <c r="U19" s="22">
        <v>1140</v>
      </c>
      <c r="V19" s="22">
        <v>1140</v>
      </c>
      <c r="W19" s="22">
        <v>1140</v>
      </c>
      <c r="X19" s="22">
        <v>1140</v>
      </c>
      <c r="Y19" s="22">
        <v>1140</v>
      </c>
      <c r="Z19" s="22">
        <v>1140</v>
      </c>
      <c r="AA19" s="22">
        <v>1140</v>
      </c>
      <c r="AB19" s="22">
        <v>1140</v>
      </c>
      <c r="AC19" s="22">
        <v>1140</v>
      </c>
      <c r="AD19" s="22">
        <v>1140</v>
      </c>
      <c r="AE19" s="22">
        <v>1140</v>
      </c>
      <c r="AF19" s="22">
        <v>1140</v>
      </c>
      <c r="AG19" s="22">
        <v>1140</v>
      </c>
      <c r="AH19" s="22">
        <v>1140</v>
      </c>
      <c r="AI19" s="22">
        <v>1140</v>
      </c>
      <c r="AJ19" s="22">
        <v>1140</v>
      </c>
      <c r="AK19" s="22">
        <v>1140</v>
      </c>
      <c r="AL19" s="22">
        <v>1140</v>
      </c>
      <c r="AM19" s="22">
        <v>1140</v>
      </c>
      <c r="AN19" s="59">
        <v>1140</v>
      </c>
      <c r="AO19" s="59">
        <v>1140</v>
      </c>
      <c r="AP19" s="59">
        <v>1140</v>
      </c>
      <c r="AQ19" s="59">
        <v>1140</v>
      </c>
      <c r="AR19" s="59">
        <v>1140</v>
      </c>
      <c r="AS19" s="59">
        <v>1140</v>
      </c>
      <c r="AT19" s="59">
        <v>1140</v>
      </c>
      <c r="AU19" s="59">
        <v>1140</v>
      </c>
      <c r="AV19" s="59">
        <v>1140</v>
      </c>
      <c r="AW19" s="59">
        <v>1140</v>
      </c>
      <c r="AX19" s="59">
        <v>1140</v>
      </c>
      <c r="AY19" s="59">
        <v>1140</v>
      </c>
      <c r="AZ19" s="59">
        <v>1140</v>
      </c>
      <c r="BA19" s="59">
        <v>1140</v>
      </c>
      <c r="BB19" s="59">
        <v>1140</v>
      </c>
      <c r="BC19" s="59">
        <v>1140</v>
      </c>
      <c r="BD19" s="59">
        <v>1140</v>
      </c>
      <c r="BE19" s="59">
        <v>1140</v>
      </c>
      <c r="BF19" s="59">
        <v>1140</v>
      </c>
      <c r="BG19" s="59">
        <v>1140</v>
      </c>
      <c r="BH19" s="59">
        <v>1140</v>
      </c>
      <c r="BI19" s="59">
        <v>1140</v>
      </c>
      <c r="BJ19" s="59">
        <v>1140</v>
      </c>
      <c r="BK19" s="59">
        <v>1140</v>
      </c>
      <c r="BL19" s="59">
        <v>1140</v>
      </c>
      <c r="BM19" s="59">
        <v>1140</v>
      </c>
    </row>
    <row r="20" spans="1:65" s="23" customFormat="1" outlineLevel="1" x14ac:dyDescent="0.25">
      <c r="A20" s="21" t="s">
        <v>13</v>
      </c>
      <c r="B20" s="22"/>
      <c r="C20" s="24">
        <v>0.4</v>
      </c>
      <c r="D20" s="24">
        <v>0.4</v>
      </c>
      <c r="E20" s="24">
        <f t="shared" ref="E20:N20" si="0">($O$20-$D$20)/11+D20</f>
        <v>0.41818181818181821</v>
      </c>
      <c r="F20" s="24">
        <f t="shared" si="0"/>
        <v>0.4363636363636364</v>
      </c>
      <c r="G20" s="24">
        <f t="shared" si="0"/>
        <v>0.45454545454545459</v>
      </c>
      <c r="H20" s="24">
        <f t="shared" si="0"/>
        <v>0.47272727272727277</v>
      </c>
      <c r="I20" s="24">
        <f t="shared" si="0"/>
        <v>0.49090909090909096</v>
      </c>
      <c r="J20" s="24">
        <f t="shared" si="0"/>
        <v>0.50909090909090915</v>
      </c>
      <c r="K20" s="24">
        <f t="shared" si="0"/>
        <v>0.52727272727272734</v>
      </c>
      <c r="L20" s="24">
        <f t="shared" si="0"/>
        <v>0.54545454545454553</v>
      </c>
      <c r="M20" s="24">
        <f t="shared" si="0"/>
        <v>0.56363636363636371</v>
      </c>
      <c r="N20" s="24">
        <f t="shared" si="0"/>
        <v>0.5818181818181819</v>
      </c>
      <c r="O20" s="24">
        <v>0.6</v>
      </c>
      <c r="P20" s="24">
        <f>O20</f>
        <v>0.6</v>
      </c>
      <c r="Q20" s="24">
        <f t="shared" ref="Q20:AM20" si="1">P20</f>
        <v>0.6</v>
      </c>
      <c r="R20" s="24">
        <f t="shared" si="1"/>
        <v>0.6</v>
      </c>
      <c r="S20" s="24">
        <f t="shared" si="1"/>
        <v>0.6</v>
      </c>
      <c r="T20" s="24">
        <f t="shared" si="1"/>
        <v>0.6</v>
      </c>
      <c r="U20" s="24">
        <f t="shared" si="1"/>
        <v>0.6</v>
      </c>
      <c r="V20" s="24">
        <f t="shared" si="1"/>
        <v>0.6</v>
      </c>
      <c r="W20" s="24">
        <f t="shared" si="1"/>
        <v>0.6</v>
      </c>
      <c r="X20" s="24">
        <f t="shared" si="1"/>
        <v>0.6</v>
      </c>
      <c r="Y20" s="24">
        <f t="shared" si="1"/>
        <v>0.6</v>
      </c>
      <c r="Z20" s="24">
        <f t="shared" si="1"/>
        <v>0.6</v>
      </c>
      <c r="AA20" s="24">
        <f t="shared" si="1"/>
        <v>0.6</v>
      </c>
      <c r="AB20" s="24">
        <f t="shared" si="1"/>
        <v>0.6</v>
      </c>
      <c r="AC20" s="24">
        <f t="shared" si="1"/>
        <v>0.6</v>
      </c>
      <c r="AD20" s="24">
        <f t="shared" si="1"/>
        <v>0.6</v>
      </c>
      <c r="AE20" s="24">
        <f t="shared" si="1"/>
        <v>0.6</v>
      </c>
      <c r="AF20" s="24">
        <f t="shared" si="1"/>
        <v>0.6</v>
      </c>
      <c r="AG20" s="24">
        <f t="shared" si="1"/>
        <v>0.6</v>
      </c>
      <c r="AH20" s="24">
        <f t="shared" si="1"/>
        <v>0.6</v>
      </c>
      <c r="AI20" s="24">
        <f t="shared" si="1"/>
        <v>0.6</v>
      </c>
      <c r="AJ20" s="24">
        <f t="shared" si="1"/>
        <v>0.6</v>
      </c>
      <c r="AK20" s="24">
        <f t="shared" si="1"/>
        <v>0.6</v>
      </c>
      <c r="AL20" s="24">
        <f t="shared" si="1"/>
        <v>0.6</v>
      </c>
      <c r="AM20" s="24">
        <f t="shared" si="1"/>
        <v>0.6</v>
      </c>
      <c r="AN20" s="60">
        <v>0.7</v>
      </c>
      <c r="AO20" s="60">
        <v>0.7</v>
      </c>
      <c r="AP20" s="60">
        <v>0.7</v>
      </c>
      <c r="AQ20" s="60">
        <v>0.7</v>
      </c>
      <c r="AR20" s="60">
        <v>0.7</v>
      </c>
      <c r="AS20" s="60">
        <v>0.7</v>
      </c>
      <c r="AT20" s="60">
        <v>0.7</v>
      </c>
      <c r="AU20" s="60">
        <v>0.7</v>
      </c>
      <c r="AV20" s="60">
        <v>0.7</v>
      </c>
      <c r="AW20" s="60">
        <v>0.7</v>
      </c>
      <c r="AX20" s="60">
        <v>0.7</v>
      </c>
      <c r="AY20" s="60">
        <v>0.7</v>
      </c>
      <c r="AZ20" s="60">
        <v>0.7</v>
      </c>
      <c r="BA20" s="60">
        <v>0.7</v>
      </c>
      <c r="BB20" s="60">
        <v>0.7</v>
      </c>
      <c r="BC20" s="60">
        <v>0.7</v>
      </c>
      <c r="BD20" s="60">
        <v>0.7</v>
      </c>
      <c r="BE20" s="60">
        <v>0.7</v>
      </c>
      <c r="BF20" s="60">
        <v>0.7</v>
      </c>
      <c r="BG20" s="60">
        <v>0.7</v>
      </c>
      <c r="BH20" s="60">
        <v>0.7</v>
      </c>
      <c r="BI20" s="60">
        <v>0.7</v>
      </c>
      <c r="BJ20" s="60">
        <v>0.7</v>
      </c>
      <c r="BK20" s="60">
        <v>0.7</v>
      </c>
      <c r="BL20" s="60">
        <v>0.7</v>
      </c>
      <c r="BM20" s="60">
        <v>0.7</v>
      </c>
    </row>
    <row r="21" spans="1:65" s="23" customFormat="1" outlineLevel="1" x14ac:dyDescent="0.25">
      <c r="A21" s="21" t="s">
        <v>14</v>
      </c>
      <c r="B21" s="22"/>
      <c r="C21" s="22"/>
      <c r="D21" s="22">
        <v>0</v>
      </c>
      <c r="E21" s="22">
        <v>0</v>
      </c>
      <c r="F21" s="22">
        <v>0</v>
      </c>
      <c r="G21" s="22">
        <v>300</v>
      </c>
      <c r="H21" s="22">
        <v>300</v>
      </c>
      <c r="I21" s="22">
        <v>300</v>
      </c>
      <c r="J21" s="22">
        <v>300</v>
      </c>
      <c r="K21" s="22">
        <v>300</v>
      </c>
      <c r="L21" s="22">
        <v>300</v>
      </c>
      <c r="M21" s="22">
        <v>300</v>
      </c>
      <c r="N21" s="22">
        <v>300</v>
      </c>
      <c r="O21" s="22">
        <v>300</v>
      </c>
      <c r="P21" s="22">
        <v>300</v>
      </c>
      <c r="Q21" s="22">
        <v>300</v>
      </c>
      <c r="R21" s="22">
        <v>300</v>
      </c>
      <c r="S21" s="22">
        <v>300</v>
      </c>
      <c r="T21" s="22">
        <v>300</v>
      </c>
      <c r="U21" s="22">
        <v>300</v>
      </c>
      <c r="V21" s="22">
        <v>300</v>
      </c>
      <c r="W21" s="22">
        <v>300</v>
      </c>
      <c r="X21" s="22">
        <v>300</v>
      </c>
      <c r="Y21" s="22">
        <v>300</v>
      </c>
      <c r="Z21" s="22">
        <v>300</v>
      </c>
      <c r="AA21" s="22">
        <v>300</v>
      </c>
      <c r="AB21" s="22">
        <v>300</v>
      </c>
      <c r="AC21" s="22">
        <v>300</v>
      </c>
      <c r="AD21" s="22">
        <v>300</v>
      </c>
      <c r="AE21" s="22">
        <v>300</v>
      </c>
      <c r="AF21" s="22">
        <v>300</v>
      </c>
      <c r="AG21" s="22">
        <v>300</v>
      </c>
      <c r="AH21" s="22">
        <v>300</v>
      </c>
      <c r="AI21" s="22">
        <v>300</v>
      </c>
      <c r="AJ21" s="22">
        <v>300</v>
      </c>
      <c r="AK21" s="22">
        <v>300</v>
      </c>
      <c r="AL21" s="22">
        <v>300</v>
      </c>
      <c r="AM21" s="22">
        <v>300</v>
      </c>
      <c r="AN21" s="59">
        <v>300</v>
      </c>
      <c r="AO21" s="59">
        <v>300</v>
      </c>
      <c r="AP21" s="59">
        <v>300</v>
      </c>
      <c r="AQ21" s="59">
        <v>300</v>
      </c>
      <c r="AR21" s="59">
        <v>300</v>
      </c>
      <c r="AS21" s="59">
        <v>300</v>
      </c>
      <c r="AT21" s="59">
        <v>300</v>
      </c>
      <c r="AU21" s="59">
        <v>300</v>
      </c>
      <c r="AV21" s="59">
        <v>300</v>
      </c>
      <c r="AW21" s="59">
        <v>300</v>
      </c>
      <c r="AX21" s="59">
        <v>300</v>
      </c>
      <c r="AY21" s="59">
        <v>300</v>
      </c>
      <c r="AZ21" s="59">
        <v>300</v>
      </c>
      <c r="BA21" s="59">
        <v>300</v>
      </c>
      <c r="BB21" s="59">
        <v>300</v>
      </c>
      <c r="BC21" s="59">
        <v>300</v>
      </c>
      <c r="BD21" s="59">
        <v>300</v>
      </c>
      <c r="BE21" s="59">
        <v>300</v>
      </c>
      <c r="BF21" s="59">
        <v>300</v>
      </c>
      <c r="BG21" s="59">
        <v>300</v>
      </c>
      <c r="BH21" s="59">
        <v>300</v>
      </c>
      <c r="BI21" s="59">
        <v>300</v>
      </c>
      <c r="BJ21" s="59">
        <v>300</v>
      </c>
      <c r="BK21" s="59">
        <v>300</v>
      </c>
      <c r="BL21" s="59">
        <v>300</v>
      </c>
      <c r="BM21" s="59">
        <v>300</v>
      </c>
    </row>
    <row r="22" spans="1:65" s="23" customFormat="1" outlineLevel="1" x14ac:dyDescent="0.25">
      <c r="A22" s="21" t="s">
        <v>15</v>
      </c>
      <c r="B22" s="22"/>
      <c r="C22" s="22"/>
      <c r="D22" s="24"/>
      <c r="E22" s="24"/>
      <c r="F22" s="24">
        <v>0</v>
      </c>
      <c r="G22" s="24">
        <f>($O$22-$F$22)/9+F22</f>
        <v>6.6666666666666666E-2</v>
      </c>
      <c r="H22" s="24">
        <f t="shared" ref="H22:N22" si="2">($O$22-$F$22)/9+G22</f>
        <v>0.13333333333333333</v>
      </c>
      <c r="I22" s="24">
        <f t="shared" si="2"/>
        <v>0.2</v>
      </c>
      <c r="J22" s="24">
        <f t="shared" si="2"/>
        <v>0.26666666666666666</v>
      </c>
      <c r="K22" s="24">
        <f t="shared" si="2"/>
        <v>0.33333333333333331</v>
      </c>
      <c r="L22" s="24">
        <f t="shared" si="2"/>
        <v>0.39999999999999997</v>
      </c>
      <c r="M22" s="24">
        <f t="shared" si="2"/>
        <v>0.46666666666666662</v>
      </c>
      <c r="N22" s="24">
        <f t="shared" si="2"/>
        <v>0.53333333333333333</v>
      </c>
      <c r="O22" s="24">
        <v>0.6</v>
      </c>
      <c r="P22" s="24">
        <f>O22</f>
        <v>0.6</v>
      </c>
      <c r="Q22" s="24">
        <f t="shared" ref="Q22:BE24" si="3">P22</f>
        <v>0.6</v>
      </c>
      <c r="R22" s="24">
        <f t="shared" si="3"/>
        <v>0.6</v>
      </c>
      <c r="S22" s="24">
        <f t="shared" si="3"/>
        <v>0.6</v>
      </c>
      <c r="T22" s="24">
        <f t="shared" si="3"/>
        <v>0.6</v>
      </c>
      <c r="U22" s="24">
        <f t="shared" si="3"/>
        <v>0.6</v>
      </c>
      <c r="V22" s="24">
        <f t="shared" si="3"/>
        <v>0.6</v>
      </c>
      <c r="W22" s="24">
        <f t="shared" si="3"/>
        <v>0.6</v>
      </c>
      <c r="X22" s="24">
        <f t="shared" si="3"/>
        <v>0.6</v>
      </c>
      <c r="Y22" s="24">
        <f t="shared" si="3"/>
        <v>0.6</v>
      </c>
      <c r="Z22" s="24">
        <f t="shared" si="3"/>
        <v>0.6</v>
      </c>
      <c r="AA22" s="24">
        <f t="shared" si="3"/>
        <v>0.6</v>
      </c>
      <c r="AB22" s="24">
        <f t="shared" si="3"/>
        <v>0.6</v>
      </c>
      <c r="AC22" s="24">
        <f t="shared" si="3"/>
        <v>0.6</v>
      </c>
      <c r="AD22" s="24">
        <f t="shared" si="3"/>
        <v>0.6</v>
      </c>
      <c r="AE22" s="24">
        <f t="shared" si="3"/>
        <v>0.6</v>
      </c>
      <c r="AF22" s="24">
        <f t="shared" si="3"/>
        <v>0.6</v>
      </c>
      <c r="AG22" s="24">
        <f t="shared" si="3"/>
        <v>0.6</v>
      </c>
      <c r="AH22" s="24">
        <f t="shared" si="3"/>
        <v>0.6</v>
      </c>
      <c r="AI22" s="24">
        <f t="shared" si="3"/>
        <v>0.6</v>
      </c>
      <c r="AJ22" s="24">
        <f t="shared" si="3"/>
        <v>0.6</v>
      </c>
      <c r="AK22" s="24">
        <f t="shared" si="3"/>
        <v>0.6</v>
      </c>
      <c r="AL22" s="24">
        <f t="shared" si="3"/>
        <v>0.6</v>
      </c>
      <c r="AM22" s="24">
        <f t="shared" si="3"/>
        <v>0.6</v>
      </c>
      <c r="AN22" s="60">
        <f t="shared" si="3"/>
        <v>0.6</v>
      </c>
      <c r="AO22" s="60">
        <f t="shared" si="3"/>
        <v>0.6</v>
      </c>
      <c r="AP22" s="60">
        <f t="shared" si="3"/>
        <v>0.6</v>
      </c>
      <c r="AQ22" s="60">
        <f t="shared" si="3"/>
        <v>0.6</v>
      </c>
      <c r="AR22" s="60">
        <f t="shared" si="3"/>
        <v>0.6</v>
      </c>
      <c r="AS22" s="60">
        <f t="shared" si="3"/>
        <v>0.6</v>
      </c>
      <c r="AT22" s="60">
        <f t="shared" si="3"/>
        <v>0.6</v>
      </c>
      <c r="AU22" s="60">
        <f t="shared" si="3"/>
        <v>0.6</v>
      </c>
      <c r="AV22" s="60">
        <f t="shared" si="3"/>
        <v>0.6</v>
      </c>
      <c r="AW22" s="60">
        <f t="shared" si="3"/>
        <v>0.6</v>
      </c>
      <c r="AX22" s="60">
        <f t="shared" si="3"/>
        <v>0.6</v>
      </c>
      <c r="AY22" s="60">
        <f t="shared" si="3"/>
        <v>0.6</v>
      </c>
      <c r="AZ22" s="60">
        <f t="shared" si="3"/>
        <v>0.6</v>
      </c>
      <c r="BA22" s="60">
        <f t="shared" si="3"/>
        <v>0.6</v>
      </c>
      <c r="BB22" s="60">
        <f t="shared" si="3"/>
        <v>0.6</v>
      </c>
      <c r="BC22" s="60">
        <f t="shared" si="3"/>
        <v>0.6</v>
      </c>
      <c r="BD22" s="60">
        <f t="shared" si="3"/>
        <v>0.6</v>
      </c>
      <c r="BE22" s="60">
        <f t="shared" si="3"/>
        <v>0.6</v>
      </c>
      <c r="BF22" s="60">
        <f t="shared" ref="BF22:BF24" si="4">BE22</f>
        <v>0.6</v>
      </c>
      <c r="BG22" s="60">
        <f t="shared" ref="BG22:BG24" si="5">BF22</f>
        <v>0.6</v>
      </c>
      <c r="BH22" s="60">
        <f t="shared" ref="BH22:BH24" si="6">BG22</f>
        <v>0.6</v>
      </c>
      <c r="BI22" s="60">
        <f t="shared" ref="BI22:BI24" si="7">BH22</f>
        <v>0.6</v>
      </c>
      <c r="BJ22" s="60">
        <f t="shared" ref="BJ22:BJ24" si="8">BI22</f>
        <v>0.6</v>
      </c>
      <c r="BK22" s="60">
        <f t="shared" ref="BK22:BK24" si="9">BJ22</f>
        <v>0.6</v>
      </c>
      <c r="BL22" s="60">
        <f t="shared" ref="BL22:BL24" si="10">BK22</f>
        <v>0.6</v>
      </c>
      <c r="BM22" s="60">
        <f t="shared" ref="BM22:BM24" si="11">BL22</f>
        <v>0.6</v>
      </c>
    </row>
    <row r="23" spans="1:65" s="23" customFormat="1" outlineLevel="1" x14ac:dyDescent="0.25">
      <c r="A23" s="21" t="s">
        <v>16</v>
      </c>
      <c r="B23" s="22"/>
      <c r="C23" s="22"/>
      <c r="D23" s="25">
        <f>18000</f>
        <v>18000</v>
      </c>
      <c r="E23" s="25">
        <f t="shared" ref="E23:N23" si="12">($O$23-$D$23)/11+D23</f>
        <v>18636.363636363636</v>
      </c>
      <c r="F23" s="25">
        <f t="shared" si="12"/>
        <v>19272.727272727272</v>
      </c>
      <c r="G23" s="25">
        <f t="shared" si="12"/>
        <v>19909.090909090908</v>
      </c>
      <c r="H23" s="25">
        <f t="shared" si="12"/>
        <v>20545.454545454544</v>
      </c>
      <c r="I23" s="25">
        <f t="shared" si="12"/>
        <v>21181.81818181818</v>
      </c>
      <c r="J23" s="25">
        <f t="shared" si="12"/>
        <v>21818.181818181816</v>
      </c>
      <c r="K23" s="25">
        <f t="shared" si="12"/>
        <v>22454.545454545452</v>
      </c>
      <c r="L23" s="25">
        <f t="shared" si="12"/>
        <v>23090.909090909088</v>
      </c>
      <c r="M23" s="25">
        <f t="shared" si="12"/>
        <v>23727.272727272724</v>
      </c>
      <c r="N23" s="25">
        <f t="shared" si="12"/>
        <v>24363.63636363636</v>
      </c>
      <c r="O23" s="25">
        <v>25000</v>
      </c>
      <c r="P23" s="25">
        <f t="shared" ref="P23:AE24" si="13">O23</f>
        <v>25000</v>
      </c>
      <c r="Q23" s="25">
        <f t="shared" si="13"/>
        <v>25000</v>
      </c>
      <c r="R23" s="25">
        <f t="shared" si="13"/>
        <v>25000</v>
      </c>
      <c r="S23" s="25">
        <f t="shared" si="13"/>
        <v>25000</v>
      </c>
      <c r="T23" s="25">
        <f t="shared" si="13"/>
        <v>25000</v>
      </c>
      <c r="U23" s="25">
        <f t="shared" si="13"/>
        <v>25000</v>
      </c>
      <c r="V23" s="25">
        <f t="shared" si="13"/>
        <v>25000</v>
      </c>
      <c r="W23" s="25">
        <f t="shared" si="13"/>
        <v>25000</v>
      </c>
      <c r="X23" s="25">
        <f t="shared" si="13"/>
        <v>25000</v>
      </c>
      <c r="Y23" s="25">
        <f t="shared" si="13"/>
        <v>25000</v>
      </c>
      <c r="Z23" s="25">
        <f t="shared" si="13"/>
        <v>25000</v>
      </c>
      <c r="AA23" s="25">
        <f t="shared" si="13"/>
        <v>25000</v>
      </c>
      <c r="AB23" s="25">
        <f t="shared" si="13"/>
        <v>25000</v>
      </c>
      <c r="AC23" s="25">
        <f t="shared" si="13"/>
        <v>25000</v>
      </c>
      <c r="AD23" s="25">
        <f t="shared" si="13"/>
        <v>25000</v>
      </c>
      <c r="AE23" s="25">
        <f t="shared" si="13"/>
        <v>25000</v>
      </c>
      <c r="AF23" s="25">
        <f t="shared" si="3"/>
        <v>25000</v>
      </c>
      <c r="AG23" s="25">
        <f t="shared" si="3"/>
        <v>25000</v>
      </c>
      <c r="AH23" s="25">
        <f t="shared" si="3"/>
        <v>25000</v>
      </c>
      <c r="AI23" s="25">
        <f t="shared" si="3"/>
        <v>25000</v>
      </c>
      <c r="AJ23" s="25">
        <f t="shared" si="3"/>
        <v>25000</v>
      </c>
      <c r="AK23" s="25">
        <f t="shared" si="3"/>
        <v>25000</v>
      </c>
      <c r="AL23" s="25">
        <f t="shared" si="3"/>
        <v>25000</v>
      </c>
      <c r="AM23" s="25">
        <f t="shared" si="3"/>
        <v>25000</v>
      </c>
      <c r="AN23" s="61">
        <f t="shared" si="3"/>
        <v>25000</v>
      </c>
      <c r="AO23" s="61">
        <f t="shared" si="3"/>
        <v>25000</v>
      </c>
      <c r="AP23" s="61">
        <f t="shared" si="3"/>
        <v>25000</v>
      </c>
      <c r="AQ23" s="61">
        <f t="shared" si="3"/>
        <v>25000</v>
      </c>
      <c r="AR23" s="61">
        <f t="shared" si="3"/>
        <v>25000</v>
      </c>
      <c r="AS23" s="61">
        <f t="shared" si="3"/>
        <v>25000</v>
      </c>
      <c r="AT23" s="61">
        <f t="shared" si="3"/>
        <v>25000</v>
      </c>
      <c r="AU23" s="61">
        <f t="shared" si="3"/>
        <v>25000</v>
      </c>
      <c r="AV23" s="61">
        <f t="shared" si="3"/>
        <v>25000</v>
      </c>
      <c r="AW23" s="61">
        <f t="shared" si="3"/>
        <v>25000</v>
      </c>
      <c r="AX23" s="61">
        <f t="shared" si="3"/>
        <v>25000</v>
      </c>
      <c r="AY23" s="61">
        <f t="shared" si="3"/>
        <v>25000</v>
      </c>
      <c r="AZ23" s="61">
        <f t="shared" si="3"/>
        <v>25000</v>
      </c>
      <c r="BA23" s="61">
        <f t="shared" si="3"/>
        <v>25000</v>
      </c>
      <c r="BB23" s="61">
        <f t="shared" si="3"/>
        <v>25000</v>
      </c>
      <c r="BC23" s="61">
        <f t="shared" si="3"/>
        <v>25000</v>
      </c>
      <c r="BD23" s="61">
        <f t="shared" si="3"/>
        <v>25000</v>
      </c>
      <c r="BE23" s="61">
        <f t="shared" si="3"/>
        <v>25000</v>
      </c>
      <c r="BF23" s="61">
        <f t="shared" si="4"/>
        <v>25000</v>
      </c>
      <c r="BG23" s="61">
        <f t="shared" si="5"/>
        <v>25000</v>
      </c>
      <c r="BH23" s="61">
        <f t="shared" si="6"/>
        <v>25000</v>
      </c>
      <c r="BI23" s="61">
        <f t="shared" si="7"/>
        <v>25000</v>
      </c>
      <c r="BJ23" s="61">
        <f t="shared" si="8"/>
        <v>25000</v>
      </c>
      <c r="BK23" s="61">
        <f t="shared" si="9"/>
        <v>25000</v>
      </c>
      <c r="BL23" s="61">
        <f t="shared" si="10"/>
        <v>25000</v>
      </c>
      <c r="BM23" s="61">
        <f t="shared" si="11"/>
        <v>25000</v>
      </c>
    </row>
    <row r="24" spans="1:65" s="23" customFormat="1" ht="30" outlineLevel="1" x14ac:dyDescent="0.25">
      <c r="A24" s="26" t="s">
        <v>17</v>
      </c>
      <c r="B24" s="22"/>
      <c r="C24" s="22"/>
      <c r="D24" s="24">
        <v>0.1</v>
      </c>
      <c r="E24" s="24">
        <f t="shared" ref="E24:N24" si="14">($O$24-$D$24)/11+D24</f>
        <v>0.10454545454545455</v>
      </c>
      <c r="F24" s="24">
        <f t="shared" si="14"/>
        <v>0.1090909090909091</v>
      </c>
      <c r="G24" s="24">
        <f t="shared" si="14"/>
        <v>0.11363636363636365</v>
      </c>
      <c r="H24" s="24">
        <f t="shared" si="14"/>
        <v>0.11818181818181819</v>
      </c>
      <c r="I24" s="24">
        <f t="shared" si="14"/>
        <v>0.12272727272727274</v>
      </c>
      <c r="J24" s="24">
        <f t="shared" si="14"/>
        <v>0.12727272727272729</v>
      </c>
      <c r="K24" s="24">
        <f t="shared" si="14"/>
        <v>0.13181818181818183</v>
      </c>
      <c r="L24" s="24">
        <f t="shared" si="14"/>
        <v>0.13636363636363638</v>
      </c>
      <c r="M24" s="24">
        <f t="shared" si="14"/>
        <v>0.14090909090909093</v>
      </c>
      <c r="N24" s="24">
        <f t="shared" si="14"/>
        <v>0.14545454545454548</v>
      </c>
      <c r="O24" s="24">
        <v>0.15</v>
      </c>
      <c r="P24" s="24">
        <f t="shared" si="13"/>
        <v>0.15</v>
      </c>
      <c r="Q24" s="24">
        <f t="shared" si="13"/>
        <v>0.15</v>
      </c>
      <c r="R24" s="24">
        <f t="shared" si="13"/>
        <v>0.15</v>
      </c>
      <c r="S24" s="24">
        <f t="shared" si="13"/>
        <v>0.15</v>
      </c>
      <c r="T24" s="24">
        <f t="shared" si="13"/>
        <v>0.15</v>
      </c>
      <c r="U24" s="24">
        <f t="shared" si="13"/>
        <v>0.15</v>
      </c>
      <c r="V24" s="24">
        <f t="shared" si="13"/>
        <v>0.15</v>
      </c>
      <c r="W24" s="24">
        <f t="shared" si="13"/>
        <v>0.15</v>
      </c>
      <c r="X24" s="24">
        <f t="shared" si="13"/>
        <v>0.15</v>
      </c>
      <c r="Y24" s="24">
        <f t="shared" si="13"/>
        <v>0.15</v>
      </c>
      <c r="Z24" s="24">
        <f t="shared" si="13"/>
        <v>0.15</v>
      </c>
      <c r="AA24" s="24">
        <f t="shared" si="13"/>
        <v>0.15</v>
      </c>
      <c r="AB24" s="24">
        <f t="shared" si="13"/>
        <v>0.15</v>
      </c>
      <c r="AC24" s="24">
        <f t="shared" si="13"/>
        <v>0.15</v>
      </c>
      <c r="AD24" s="24">
        <f t="shared" si="13"/>
        <v>0.15</v>
      </c>
      <c r="AE24" s="24">
        <f t="shared" si="13"/>
        <v>0.15</v>
      </c>
      <c r="AF24" s="24">
        <f t="shared" si="3"/>
        <v>0.15</v>
      </c>
      <c r="AG24" s="24">
        <f t="shared" si="3"/>
        <v>0.15</v>
      </c>
      <c r="AH24" s="24">
        <f t="shared" si="3"/>
        <v>0.15</v>
      </c>
      <c r="AI24" s="24">
        <f t="shared" si="3"/>
        <v>0.15</v>
      </c>
      <c r="AJ24" s="24">
        <f t="shared" si="3"/>
        <v>0.15</v>
      </c>
      <c r="AK24" s="24">
        <f t="shared" si="3"/>
        <v>0.15</v>
      </c>
      <c r="AL24" s="24">
        <f t="shared" si="3"/>
        <v>0.15</v>
      </c>
      <c r="AM24" s="24">
        <f t="shared" si="3"/>
        <v>0.15</v>
      </c>
      <c r="AN24" s="60">
        <f t="shared" si="3"/>
        <v>0.15</v>
      </c>
      <c r="AO24" s="60">
        <f t="shared" si="3"/>
        <v>0.15</v>
      </c>
      <c r="AP24" s="60">
        <f t="shared" si="3"/>
        <v>0.15</v>
      </c>
      <c r="AQ24" s="60">
        <f t="shared" si="3"/>
        <v>0.15</v>
      </c>
      <c r="AR24" s="60">
        <f t="shared" si="3"/>
        <v>0.15</v>
      </c>
      <c r="AS24" s="60">
        <f t="shared" si="3"/>
        <v>0.15</v>
      </c>
      <c r="AT24" s="60">
        <f t="shared" si="3"/>
        <v>0.15</v>
      </c>
      <c r="AU24" s="60">
        <f t="shared" si="3"/>
        <v>0.15</v>
      </c>
      <c r="AV24" s="60">
        <f t="shared" si="3"/>
        <v>0.15</v>
      </c>
      <c r="AW24" s="60">
        <f t="shared" si="3"/>
        <v>0.15</v>
      </c>
      <c r="AX24" s="60">
        <f t="shared" si="3"/>
        <v>0.15</v>
      </c>
      <c r="AY24" s="60">
        <f t="shared" si="3"/>
        <v>0.15</v>
      </c>
      <c r="AZ24" s="60">
        <f t="shared" si="3"/>
        <v>0.15</v>
      </c>
      <c r="BA24" s="60">
        <f t="shared" si="3"/>
        <v>0.15</v>
      </c>
      <c r="BB24" s="60">
        <f t="shared" si="3"/>
        <v>0.15</v>
      </c>
      <c r="BC24" s="60">
        <f t="shared" si="3"/>
        <v>0.15</v>
      </c>
      <c r="BD24" s="60">
        <f t="shared" si="3"/>
        <v>0.15</v>
      </c>
      <c r="BE24" s="60">
        <f t="shared" si="3"/>
        <v>0.15</v>
      </c>
      <c r="BF24" s="60">
        <f t="shared" si="4"/>
        <v>0.15</v>
      </c>
      <c r="BG24" s="60">
        <f t="shared" si="5"/>
        <v>0.15</v>
      </c>
      <c r="BH24" s="60">
        <f t="shared" si="6"/>
        <v>0.15</v>
      </c>
      <c r="BI24" s="60">
        <f t="shared" si="7"/>
        <v>0.15</v>
      </c>
      <c r="BJ24" s="60">
        <f t="shared" si="8"/>
        <v>0.15</v>
      </c>
      <c r="BK24" s="60">
        <f t="shared" si="9"/>
        <v>0.15</v>
      </c>
      <c r="BL24" s="60">
        <f t="shared" si="10"/>
        <v>0.15</v>
      </c>
      <c r="BM24" s="60">
        <f t="shared" si="11"/>
        <v>0.15</v>
      </c>
    </row>
    <row r="25" spans="1:65" s="23" customFormat="1" outlineLevel="1" x14ac:dyDescent="0.25">
      <c r="A25" s="21" t="s">
        <v>18</v>
      </c>
      <c r="B25" s="22"/>
      <c r="C25" s="22"/>
      <c r="D25" s="25">
        <v>4000000</v>
      </c>
      <c r="E25" s="25">
        <v>3000000</v>
      </c>
      <c r="F25" s="25">
        <v>3000000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</row>
    <row r="26" spans="1:65" s="23" customFormat="1" outlineLevel="1" x14ac:dyDescent="0.25">
      <c r="A26" s="21" t="s">
        <v>19</v>
      </c>
      <c r="B26" s="22"/>
      <c r="C26" s="22"/>
      <c r="D26" s="25">
        <v>500000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</row>
    <row r="27" spans="1:65" s="23" customFormat="1" outlineLevel="1" x14ac:dyDescent="0.25">
      <c r="A27" s="21" t="s">
        <v>20</v>
      </c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</row>
    <row r="28" spans="1:65" s="23" customFormat="1" outlineLevel="1" x14ac:dyDescent="0.25">
      <c r="A28" s="27" t="s">
        <v>21</v>
      </c>
      <c r="B28" s="22"/>
      <c r="C28" s="22"/>
      <c r="D28" s="25">
        <v>2400000</v>
      </c>
      <c r="E28" s="25">
        <v>2475000</v>
      </c>
      <c r="F28" s="25">
        <f>($O$28-$E$28)/10+E28</f>
        <v>2520500</v>
      </c>
      <c r="G28" s="25">
        <f t="shared" ref="G28:N28" si="15">($O$28-$E$28)/10+F28</f>
        <v>2566000</v>
      </c>
      <c r="H28" s="25">
        <f t="shared" si="15"/>
        <v>2611500</v>
      </c>
      <c r="I28" s="25">
        <f t="shared" si="15"/>
        <v>2657000</v>
      </c>
      <c r="J28" s="25">
        <f t="shared" si="15"/>
        <v>2702500</v>
      </c>
      <c r="K28" s="25">
        <f t="shared" si="15"/>
        <v>2748000</v>
      </c>
      <c r="L28" s="25">
        <f t="shared" si="15"/>
        <v>2793500</v>
      </c>
      <c r="M28" s="25">
        <f t="shared" si="15"/>
        <v>2839000</v>
      </c>
      <c r="N28" s="25">
        <f t="shared" si="15"/>
        <v>2884500</v>
      </c>
      <c r="O28" s="25">
        <v>2930000</v>
      </c>
      <c r="P28" s="25">
        <f t="shared" ref="P28:AE31" si="16">O28</f>
        <v>2930000</v>
      </c>
      <c r="Q28" s="25">
        <f t="shared" si="16"/>
        <v>2930000</v>
      </c>
      <c r="R28" s="25">
        <f t="shared" si="16"/>
        <v>2930000</v>
      </c>
      <c r="S28" s="25">
        <f t="shared" si="16"/>
        <v>2930000</v>
      </c>
      <c r="T28" s="25">
        <f t="shared" si="16"/>
        <v>2930000</v>
      </c>
      <c r="U28" s="25">
        <f t="shared" si="16"/>
        <v>2930000</v>
      </c>
      <c r="V28" s="25">
        <f t="shared" si="16"/>
        <v>2930000</v>
      </c>
      <c r="W28" s="25">
        <f t="shared" si="16"/>
        <v>2930000</v>
      </c>
      <c r="X28" s="25">
        <f t="shared" si="16"/>
        <v>2930000</v>
      </c>
      <c r="Y28" s="25">
        <f t="shared" si="16"/>
        <v>2930000</v>
      </c>
      <c r="Z28" s="25">
        <f t="shared" si="16"/>
        <v>2930000</v>
      </c>
      <c r="AA28" s="25">
        <f t="shared" si="16"/>
        <v>2930000</v>
      </c>
      <c r="AB28" s="25">
        <f t="shared" si="16"/>
        <v>2930000</v>
      </c>
      <c r="AC28" s="25">
        <f t="shared" si="16"/>
        <v>2930000</v>
      </c>
      <c r="AD28" s="25">
        <f t="shared" si="16"/>
        <v>2930000</v>
      </c>
      <c r="AE28" s="25">
        <f t="shared" si="16"/>
        <v>2930000</v>
      </c>
      <c r="AF28" s="25">
        <f t="shared" ref="AF28:AU31" si="17">AE28</f>
        <v>2930000</v>
      </c>
      <c r="AG28" s="25">
        <f t="shared" si="17"/>
        <v>2930000</v>
      </c>
      <c r="AH28" s="25">
        <f t="shared" si="17"/>
        <v>2930000</v>
      </c>
      <c r="AI28" s="25">
        <f t="shared" si="17"/>
        <v>2930000</v>
      </c>
      <c r="AJ28" s="25">
        <f t="shared" si="17"/>
        <v>2930000</v>
      </c>
      <c r="AK28" s="25">
        <f t="shared" si="17"/>
        <v>2930000</v>
      </c>
      <c r="AL28" s="25">
        <f t="shared" si="17"/>
        <v>2930000</v>
      </c>
      <c r="AM28" s="25">
        <f t="shared" si="17"/>
        <v>2930000</v>
      </c>
      <c r="AN28" s="61">
        <f t="shared" si="17"/>
        <v>2930000</v>
      </c>
      <c r="AO28" s="61">
        <f t="shared" si="17"/>
        <v>2930000</v>
      </c>
      <c r="AP28" s="61">
        <f t="shared" si="17"/>
        <v>2930000</v>
      </c>
      <c r="AQ28" s="61">
        <f t="shared" si="17"/>
        <v>2930000</v>
      </c>
      <c r="AR28" s="61">
        <f t="shared" si="17"/>
        <v>2930000</v>
      </c>
      <c r="AS28" s="61">
        <f t="shared" si="17"/>
        <v>2930000</v>
      </c>
      <c r="AT28" s="61">
        <f t="shared" si="17"/>
        <v>2930000</v>
      </c>
      <c r="AU28" s="61">
        <f t="shared" si="17"/>
        <v>2930000</v>
      </c>
      <c r="AV28" s="61">
        <f t="shared" ref="AV28:BE31" si="18">AU28</f>
        <v>2930000</v>
      </c>
      <c r="AW28" s="61">
        <f t="shared" si="18"/>
        <v>2930000</v>
      </c>
      <c r="AX28" s="61">
        <f t="shared" si="18"/>
        <v>2930000</v>
      </c>
      <c r="AY28" s="61">
        <f t="shared" si="18"/>
        <v>2930000</v>
      </c>
      <c r="AZ28" s="61">
        <f t="shared" si="18"/>
        <v>2930000</v>
      </c>
      <c r="BA28" s="61">
        <f t="shared" si="18"/>
        <v>2930000</v>
      </c>
      <c r="BB28" s="61">
        <f t="shared" si="18"/>
        <v>2930000</v>
      </c>
      <c r="BC28" s="61">
        <f t="shared" si="18"/>
        <v>2930000</v>
      </c>
      <c r="BD28" s="61">
        <f t="shared" si="18"/>
        <v>2930000</v>
      </c>
      <c r="BE28" s="61">
        <f t="shared" si="18"/>
        <v>2930000</v>
      </c>
      <c r="BF28" s="61">
        <f t="shared" ref="BF28:BF31" si="19">BE28</f>
        <v>2930000</v>
      </c>
      <c r="BG28" s="61">
        <f t="shared" ref="BG28:BG31" si="20">BF28</f>
        <v>2930000</v>
      </c>
      <c r="BH28" s="61">
        <f t="shared" ref="BH28:BH31" si="21">BG28</f>
        <v>2930000</v>
      </c>
      <c r="BI28" s="61">
        <f t="shared" ref="BI28:BI31" si="22">BH28</f>
        <v>2930000</v>
      </c>
      <c r="BJ28" s="61">
        <f t="shared" ref="BJ28:BJ31" si="23">BI28</f>
        <v>2930000</v>
      </c>
      <c r="BK28" s="61">
        <f t="shared" ref="BK28:BK31" si="24">BJ28</f>
        <v>2930000</v>
      </c>
      <c r="BL28" s="61">
        <f t="shared" ref="BL28:BL31" si="25">BK28</f>
        <v>2930000</v>
      </c>
      <c r="BM28" s="61">
        <f t="shared" ref="BM28:BM31" si="26">BL28</f>
        <v>2930000</v>
      </c>
    </row>
    <row r="29" spans="1:65" s="23" customFormat="1" outlineLevel="1" x14ac:dyDescent="0.25">
      <c r="A29" s="27" t="s">
        <v>22</v>
      </c>
      <c r="B29" s="22"/>
      <c r="C29" s="22"/>
      <c r="D29" s="25">
        <v>1500000</v>
      </c>
      <c r="E29" s="25">
        <f t="shared" ref="E29:N29" si="27">($O$29-$D$29)/11+D29</f>
        <v>1518181.8181818181</v>
      </c>
      <c r="F29" s="25">
        <f t="shared" si="27"/>
        <v>1536363.6363636362</v>
      </c>
      <c r="G29" s="25">
        <f t="shared" si="27"/>
        <v>1554545.4545454544</v>
      </c>
      <c r="H29" s="25">
        <f t="shared" si="27"/>
        <v>1572727.2727272725</v>
      </c>
      <c r="I29" s="25">
        <f t="shared" si="27"/>
        <v>1590909.0909090906</v>
      </c>
      <c r="J29" s="25">
        <f t="shared" si="27"/>
        <v>1609090.9090909087</v>
      </c>
      <c r="K29" s="25">
        <f t="shared" si="27"/>
        <v>1627272.7272727268</v>
      </c>
      <c r="L29" s="25">
        <f t="shared" si="27"/>
        <v>1645454.5454545449</v>
      </c>
      <c r="M29" s="25">
        <f t="shared" si="27"/>
        <v>1663636.3636363631</v>
      </c>
      <c r="N29" s="25">
        <f t="shared" si="27"/>
        <v>1681818.1818181812</v>
      </c>
      <c r="O29" s="25">
        <v>1700000</v>
      </c>
      <c r="P29" s="25">
        <f t="shared" si="16"/>
        <v>1700000</v>
      </c>
      <c r="Q29" s="25">
        <f t="shared" si="16"/>
        <v>1700000</v>
      </c>
      <c r="R29" s="25">
        <f t="shared" si="16"/>
        <v>1700000</v>
      </c>
      <c r="S29" s="25">
        <f t="shared" si="16"/>
        <v>1700000</v>
      </c>
      <c r="T29" s="25">
        <f t="shared" si="16"/>
        <v>1700000</v>
      </c>
      <c r="U29" s="25">
        <f t="shared" si="16"/>
        <v>1700000</v>
      </c>
      <c r="V29" s="25">
        <f t="shared" si="16"/>
        <v>1700000</v>
      </c>
      <c r="W29" s="25">
        <f t="shared" si="16"/>
        <v>1700000</v>
      </c>
      <c r="X29" s="25">
        <f t="shared" si="16"/>
        <v>1700000</v>
      </c>
      <c r="Y29" s="25">
        <f t="shared" si="16"/>
        <v>1700000</v>
      </c>
      <c r="Z29" s="25">
        <f t="shared" si="16"/>
        <v>1700000</v>
      </c>
      <c r="AA29" s="25">
        <f t="shared" si="16"/>
        <v>1700000</v>
      </c>
      <c r="AB29" s="25">
        <f t="shared" si="16"/>
        <v>1700000</v>
      </c>
      <c r="AC29" s="25">
        <f t="shared" si="16"/>
        <v>1700000</v>
      </c>
      <c r="AD29" s="25">
        <f t="shared" si="16"/>
        <v>1700000</v>
      </c>
      <c r="AE29" s="25">
        <f t="shared" si="16"/>
        <v>1700000</v>
      </c>
      <c r="AF29" s="25">
        <f t="shared" si="17"/>
        <v>1700000</v>
      </c>
      <c r="AG29" s="25">
        <f t="shared" si="17"/>
        <v>1700000</v>
      </c>
      <c r="AH29" s="25">
        <f t="shared" si="17"/>
        <v>1700000</v>
      </c>
      <c r="AI29" s="25">
        <f t="shared" si="17"/>
        <v>1700000</v>
      </c>
      <c r="AJ29" s="25">
        <f t="shared" si="17"/>
        <v>1700000</v>
      </c>
      <c r="AK29" s="25">
        <f t="shared" si="17"/>
        <v>1700000</v>
      </c>
      <c r="AL29" s="25">
        <f t="shared" si="17"/>
        <v>1700000</v>
      </c>
      <c r="AM29" s="25">
        <f t="shared" si="17"/>
        <v>1700000</v>
      </c>
      <c r="AN29" s="61">
        <f t="shared" si="17"/>
        <v>1700000</v>
      </c>
      <c r="AO29" s="61">
        <f t="shared" si="17"/>
        <v>1700000</v>
      </c>
      <c r="AP29" s="61">
        <f t="shared" si="17"/>
        <v>1700000</v>
      </c>
      <c r="AQ29" s="61">
        <f t="shared" si="17"/>
        <v>1700000</v>
      </c>
      <c r="AR29" s="61">
        <f t="shared" si="17"/>
        <v>1700000</v>
      </c>
      <c r="AS29" s="61">
        <f t="shared" si="17"/>
        <v>1700000</v>
      </c>
      <c r="AT29" s="61">
        <f t="shared" si="17"/>
        <v>1700000</v>
      </c>
      <c r="AU29" s="61">
        <f t="shared" si="17"/>
        <v>1700000</v>
      </c>
      <c r="AV29" s="61">
        <f t="shared" si="18"/>
        <v>1700000</v>
      </c>
      <c r="AW29" s="61">
        <f t="shared" si="18"/>
        <v>1700000</v>
      </c>
      <c r="AX29" s="61">
        <f t="shared" si="18"/>
        <v>1700000</v>
      </c>
      <c r="AY29" s="61">
        <f t="shared" si="18"/>
        <v>1700000</v>
      </c>
      <c r="AZ29" s="61">
        <f t="shared" si="18"/>
        <v>1700000</v>
      </c>
      <c r="BA29" s="61">
        <f t="shared" si="18"/>
        <v>1700000</v>
      </c>
      <c r="BB29" s="61">
        <f t="shared" si="18"/>
        <v>1700000</v>
      </c>
      <c r="BC29" s="61">
        <f t="shared" si="18"/>
        <v>1700000</v>
      </c>
      <c r="BD29" s="61">
        <f t="shared" si="18"/>
        <v>1700000</v>
      </c>
      <c r="BE29" s="61">
        <f t="shared" si="18"/>
        <v>1700000</v>
      </c>
      <c r="BF29" s="61">
        <f t="shared" si="19"/>
        <v>1700000</v>
      </c>
      <c r="BG29" s="61">
        <f t="shared" si="20"/>
        <v>1700000</v>
      </c>
      <c r="BH29" s="61">
        <f t="shared" si="21"/>
        <v>1700000</v>
      </c>
      <c r="BI29" s="61">
        <f t="shared" si="22"/>
        <v>1700000</v>
      </c>
      <c r="BJ29" s="61">
        <f t="shared" si="23"/>
        <v>1700000</v>
      </c>
      <c r="BK29" s="61">
        <f t="shared" si="24"/>
        <v>1700000</v>
      </c>
      <c r="BL29" s="61">
        <f t="shared" si="25"/>
        <v>1700000</v>
      </c>
      <c r="BM29" s="61">
        <f t="shared" si="26"/>
        <v>1700000</v>
      </c>
    </row>
    <row r="30" spans="1:65" s="23" customFormat="1" outlineLevel="1" x14ac:dyDescent="0.25">
      <c r="A30" s="21" t="s">
        <v>23</v>
      </c>
      <c r="B30" s="22"/>
      <c r="C30" s="22"/>
      <c r="D30" s="25">
        <v>230000</v>
      </c>
      <c r="E30" s="25">
        <f t="shared" ref="E30:N30" si="28">($O$30-$D$30)/11+D30</f>
        <v>240909.09090909091</v>
      </c>
      <c r="F30" s="25">
        <f t="shared" si="28"/>
        <v>251818.18181818182</v>
      </c>
      <c r="G30" s="25">
        <f t="shared" si="28"/>
        <v>262727.27272727271</v>
      </c>
      <c r="H30" s="25">
        <f t="shared" si="28"/>
        <v>273636.36363636359</v>
      </c>
      <c r="I30" s="25">
        <f t="shared" si="28"/>
        <v>284545.45454545447</v>
      </c>
      <c r="J30" s="25">
        <f t="shared" si="28"/>
        <v>295454.54545454535</v>
      </c>
      <c r="K30" s="25">
        <f t="shared" si="28"/>
        <v>306363.63636363624</v>
      </c>
      <c r="L30" s="25">
        <f t="shared" si="28"/>
        <v>317272.72727272712</v>
      </c>
      <c r="M30" s="25">
        <f t="shared" si="28"/>
        <v>328181.818181818</v>
      </c>
      <c r="N30" s="25">
        <f t="shared" si="28"/>
        <v>339090.90909090888</v>
      </c>
      <c r="O30" s="25">
        <v>350000</v>
      </c>
      <c r="P30" s="25">
        <f t="shared" si="16"/>
        <v>350000</v>
      </c>
      <c r="Q30" s="25">
        <f t="shared" si="16"/>
        <v>350000</v>
      </c>
      <c r="R30" s="25">
        <f t="shared" si="16"/>
        <v>350000</v>
      </c>
      <c r="S30" s="25">
        <f t="shared" si="16"/>
        <v>350000</v>
      </c>
      <c r="T30" s="25">
        <f t="shared" si="16"/>
        <v>350000</v>
      </c>
      <c r="U30" s="25">
        <f t="shared" si="16"/>
        <v>350000</v>
      </c>
      <c r="V30" s="25">
        <f t="shared" si="16"/>
        <v>350000</v>
      </c>
      <c r="W30" s="25">
        <f t="shared" si="16"/>
        <v>350000</v>
      </c>
      <c r="X30" s="25">
        <f t="shared" si="16"/>
        <v>350000</v>
      </c>
      <c r="Y30" s="25">
        <f t="shared" si="16"/>
        <v>350000</v>
      </c>
      <c r="Z30" s="25">
        <f t="shared" si="16"/>
        <v>350000</v>
      </c>
      <c r="AA30" s="25">
        <f t="shared" si="16"/>
        <v>350000</v>
      </c>
      <c r="AB30" s="25">
        <f t="shared" si="16"/>
        <v>350000</v>
      </c>
      <c r="AC30" s="25">
        <f t="shared" si="16"/>
        <v>350000</v>
      </c>
      <c r="AD30" s="25">
        <f t="shared" si="16"/>
        <v>350000</v>
      </c>
      <c r="AE30" s="25">
        <f t="shared" si="16"/>
        <v>350000</v>
      </c>
      <c r="AF30" s="25">
        <f t="shared" si="17"/>
        <v>350000</v>
      </c>
      <c r="AG30" s="25">
        <f t="shared" si="17"/>
        <v>350000</v>
      </c>
      <c r="AH30" s="25">
        <f t="shared" si="17"/>
        <v>350000</v>
      </c>
      <c r="AI30" s="25">
        <f t="shared" si="17"/>
        <v>350000</v>
      </c>
      <c r="AJ30" s="25">
        <f t="shared" si="17"/>
        <v>350000</v>
      </c>
      <c r="AK30" s="25">
        <f t="shared" si="17"/>
        <v>350000</v>
      </c>
      <c r="AL30" s="25">
        <f t="shared" si="17"/>
        <v>350000</v>
      </c>
      <c r="AM30" s="25">
        <f t="shared" si="17"/>
        <v>350000</v>
      </c>
      <c r="AN30" s="61">
        <f t="shared" si="17"/>
        <v>350000</v>
      </c>
      <c r="AO30" s="61">
        <f t="shared" si="17"/>
        <v>350000</v>
      </c>
      <c r="AP30" s="61">
        <f t="shared" si="17"/>
        <v>350000</v>
      </c>
      <c r="AQ30" s="61">
        <f t="shared" si="17"/>
        <v>350000</v>
      </c>
      <c r="AR30" s="61">
        <f t="shared" si="17"/>
        <v>350000</v>
      </c>
      <c r="AS30" s="61">
        <f t="shared" si="17"/>
        <v>350000</v>
      </c>
      <c r="AT30" s="61">
        <f t="shared" si="17"/>
        <v>350000</v>
      </c>
      <c r="AU30" s="61">
        <f t="shared" si="17"/>
        <v>350000</v>
      </c>
      <c r="AV30" s="61">
        <f t="shared" si="18"/>
        <v>350000</v>
      </c>
      <c r="AW30" s="61">
        <f t="shared" si="18"/>
        <v>350000</v>
      </c>
      <c r="AX30" s="61">
        <f t="shared" si="18"/>
        <v>350000</v>
      </c>
      <c r="AY30" s="61">
        <f t="shared" si="18"/>
        <v>350000</v>
      </c>
      <c r="AZ30" s="61">
        <f t="shared" si="18"/>
        <v>350000</v>
      </c>
      <c r="BA30" s="61">
        <f t="shared" si="18"/>
        <v>350000</v>
      </c>
      <c r="BB30" s="61">
        <f t="shared" si="18"/>
        <v>350000</v>
      </c>
      <c r="BC30" s="61">
        <f t="shared" si="18"/>
        <v>350000</v>
      </c>
      <c r="BD30" s="61">
        <f t="shared" si="18"/>
        <v>350000</v>
      </c>
      <c r="BE30" s="61">
        <f t="shared" si="18"/>
        <v>350000</v>
      </c>
      <c r="BF30" s="61">
        <f t="shared" si="19"/>
        <v>350000</v>
      </c>
      <c r="BG30" s="61">
        <f t="shared" si="20"/>
        <v>350000</v>
      </c>
      <c r="BH30" s="61">
        <f t="shared" si="21"/>
        <v>350000</v>
      </c>
      <c r="BI30" s="61">
        <f t="shared" si="22"/>
        <v>350000</v>
      </c>
      <c r="BJ30" s="61">
        <f t="shared" si="23"/>
        <v>350000</v>
      </c>
      <c r="BK30" s="61">
        <f t="shared" si="24"/>
        <v>350000</v>
      </c>
      <c r="BL30" s="61">
        <f t="shared" si="25"/>
        <v>350000</v>
      </c>
      <c r="BM30" s="61">
        <f t="shared" si="26"/>
        <v>350000</v>
      </c>
    </row>
    <row r="31" spans="1:65" s="23" customFormat="1" outlineLevel="1" x14ac:dyDescent="0.25">
      <c r="A31" s="26" t="s">
        <v>24</v>
      </c>
      <c r="B31" s="22"/>
      <c r="C31" s="22"/>
      <c r="D31" s="25">
        <f>300000-D32</f>
        <v>240000</v>
      </c>
      <c r="E31" s="25">
        <f>200000-E32</f>
        <v>160000</v>
      </c>
      <c r="F31" s="25">
        <f>($O$31-$E$31)/10+E31</f>
        <v>168000</v>
      </c>
      <c r="G31" s="25">
        <f t="shared" ref="G31:N31" si="29">($O$31-$E$31)/10+F31</f>
        <v>176000</v>
      </c>
      <c r="H31" s="25">
        <f t="shared" si="29"/>
        <v>184000</v>
      </c>
      <c r="I31" s="25">
        <f t="shared" si="29"/>
        <v>192000</v>
      </c>
      <c r="J31" s="25">
        <f t="shared" si="29"/>
        <v>200000</v>
      </c>
      <c r="K31" s="25">
        <f t="shared" si="29"/>
        <v>208000</v>
      </c>
      <c r="L31" s="25">
        <f t="shared" si="29"/>
        <v>216000</v>
      </c>
      <c r="M31" s="25">
        <f t="shared" si="29"/>
        <v>224000</v>
      </c>
      <c r="N31" s="25">
        <f t="shared" si="29"/>
        <v>232000</v>
      </c>
      <c r="O31" s="25">
        <f>300000-O32</f>
        <v>240000</v>
      </c>
      <c r="P31" s="25">
        <f t="shared" si="16"/>
        <v>240000</v>
      </c>
      <c r="Q31" s="25">
        <f t="shared" si="16"/>
        <v>240000</v>
      </c>
      <c r="R31" s="25">
        <f t="shared" si="16"/>
        <v>240000</v>
      </c>
      <c r="S31" s="25">
        <f t="shared" si="16"/>
        <v>240000</v>
      </c>
      <c r="T31" s="25">
        <f t="shared" si="16"/>
        <v>240000</v>
      </c>
      <c r="U31" s="25">
        <f t="shared" si="16"/>
        <v>240000</v>
      </c>
      <c r="V31" s="25">
        <f t="shared" si="16"/>
        <v>240000</v>
      </c>
      <c r="W31" s="25">
        <f t="shared" si="16"/>
        <v>240000</v>
      </c>
      <c r="X31" s="25">
        <f t="shared" si="16"/>
        <v>240000</v>
      </c>
      <c r="Y31" s="25">
        <f t="shared" si="16"/>
        <v>240000</v>
      </c>
      <c r="Z31" s="25">
        <f t="shared" si="16"/>
        <v>240000</v>
      </c>
      <c r="AA31" s="25">
        <f t="shared" si="16"/>
        <v>240000</v>
      </c>
      <c r="AB31" s="25">
        <f t="shared" si="16"/>
        <v>240000</v>
      </c>
      <c r="AC31" s="25">
        <f t="shared" si="16"/>
        <v>240000</v>
      </c>
      <c r="AD31" s="25">
        <f t="shared" si="16"/>
        <v>240000</v>
      </c>
      <c r="AE31" s="25">
        <f t="shared" si="16"/>
        <v>240000</v>
      </c>
      <c r="AF31" s="25">
        <f t="shared" si="17"/>
        <v>240000</v>
      </c>
      <c r="AG31" s="25">
        <f t="shared" si="17"/>
        <v>240000</v>
      </c>
      <c r="AH31" s="25">
        <f t="shared" si="17"/>
        <v>240000</v>
      </c>
      <c r="AI31" s="25">
        <f t="shared" si="17"/>
        <v>240000</v>
      </c>
      <c r="AJ31" s="25">
        <f t="shared" si="17"/>
        <v>240000</v>
      </c>
      <c r="AK31" s="25">
        <f t="shared" si="17"/>
        <v>240000</v>
      </c>
      <c r="AL31" s="25">
        <f t="shared" si="17"/>
        <v>240000</v>
      </c>
      <c r="AM31" s="25">
        <f t="shared" si="17"/>
        <v>240000</v>
      </c>
      <c r="AN31" s="61">
        <f t="shared" si="17"/>
        <v>240000</v>
      </c>
      <c r="AO31" s="61">
        <f t="shared" si="17"/>
        <v>240000</v>
      </c>
      <c r="AP31" s="61">
        <f t="shared" si="17"/>
        <v>240000</v>
      </c>
      <c r="AQ31" s="61">
        <f t="shared" si="17"/>
        <v>240000</v>
      </c>
      <c r="AR31" s="61">
        <f t="shared" si="17"/>
        <v>240000</v>
      </c>
      <c r="AS31" s="61">
        <f t="shared" si="17"/>
        <v>240000</v>
      </c>
      <c r="AT31" s="61">
        <f t="shared" si="17"/>
        <v>240000</v>
      </c>
      <c r="AU31" s="61">
        <f t="shared" si="17"/>
        <v>240000</v>
      </c>
      <c r="AV31" s="61">
        <f t="shared" si="18"/>
        <v>240000</v>
      </c>
      <c r="AW31" s="61">
        <f t="shared" si="18"/>
        <v>240000</v>
      </c>
      <c r="AX31" s="61">
        <f t="shared" si="18"/>
        <v>240000</v>
      </c>
      <c r="AY31" s="61">
        <f t="shared" si="18"/>
        <v>240000</v>
      </c>
      <c r="AZ31" s="61">
        <f t="shared" si="18"/>
        <v>240000</v>
      </c>
      <c r="BA31" s="61">
        <f t="shared" si="18"/>
        <v>240000</v>
      </c>
      <c r="BB31" s="61">
        <f t="shared" si="18"/>
        <v>240000</v>
      </c>
      <c r="BC31" s="61">
        <f t="shared" si="18"/>
        <v>240000</v>
      </c>
      <c r="BD31" s="61">
        <f t="shared" si="18"/>
        <v>240000</v>
      </c>
      <c r="BE31" s="61">
        <f t="shared" si="18"/>
        <v>240000</v>
      </c>
      <c r="BF31" s="61">
        <f t="shared" si="19"/>
        <v>240000</v>
      </c>
      <c r="BG31" s="61">
        <f t="shared" si="20"/>
        <v>240000</v>
      </c>
      <c r="BH31" s="61">
        <f t="shared" si="21"/>
        <v>240000</v>
      </c>
      <c r="BI31" s="61">
        <f t="shared" si="22"/>
        <v>240000</v>
      </c>
      <c r="BJ31" s="61">
        <f t="shared" si="23"/>
        <v>240000</v>
      </c>
      <c r="BK31" s="61">
        <f t="shared" si="24"/>
        <v>240000</v>
      </c>
      <c r="BL31" s="61">
        <f t="shared" si="25"/>
        <v>240000</v>
      </c>
      <c r="BM31" s="61">
        <f t="shared" si="26"/>
        <v>240000</v>
      </c>
    </row>
    <row r="32" spans="1:65" s="23" customFormat="1" outlineLevel="1" x14ac:dyDescent="0.25">
      <c r="A32" s="26" t="s">
        <v>25</v>
      </c>
      <c r="B32" s="22"/>
      <c r="C32" s="22"/>
      <c r="D32" s="25">
        <v>60000</v>
      </c>
      <c r="E32" s="25">
        <v>40000</v>
      </c>
      <c r="F32" s="25">
        <v>42000</v>
      </c>
      <c r="G32" s="25">
        <v>44000</v>
      </c>
      <c r="H32" s="25">
        <v>46000</v>
      </c>
      <c r="I32" s="25">
        <v>48000</v>
      </c>
      <c r="J32" s="25">
        <v>50000</v>
      </c>
      <c r="K32" s="25">
        <v>52000</v>
      </c>
      <c r="L32" s="25">
        <v>54000</v>
      </c>
      <c r="M32" s="25">
        <v>56000</v>
      </c>
      <c r="N32" s="25">
        <v>58000</v>
      </c>
      <c r="O32" s="25">
        <v>60000</v>
      </c>
      <c r="P32" s="25">
        <v>60000</v>
      </c>
      <c r="Q32" s="25">
        <v>60000</v>
      </c>
      <c r="R32" s="25">
        <v>60000</v>
      </c>
      <c r="S32" s="25">
        <v>60000</v>
      </c>
      <c r="T32" s="25">
        <v>60000</v>
      </c>
      <c r="U32" s="25">
        <v>60000</v>
      </c>
      <c r="V32" s="25">
        <v>60000</v>
      </c>
      <c r="W32" s="25">
        <v>60000</v>
      </c>
      <c r="X32" s="25">
        <v>60000</v>
      </c>
      <c r="Y32" s="25">
        <v>60000</v>
      </c>
      <c r="Z32" s="25">
        <v>60000</v>
      </c>
      <c r="AA32" s="25">
        <v>60000</v>
      </c>
      <c r="AB32" s="25">
        <v>60000</v>
      </c>
      <c r="AC32" s="25">
        <v>60000</v>
      </c>
      <c r="AD32" s="25">
        <v>60000</v>
      </c>
      <c r="AE32" s="25">
        <v>60000</v>
      </c>
      <c r="AF32" s="25">
        <v>60000</v>
      </c>
      <c r="AG32" s="25">
        <v>60000</v>
      </c>
      <c r="AH32" s="25">
        <v>60000</v>
      </c>
      <c r="AI32" s="25">
        <v>60000</v>
      </c>
      <c r="AJ32" s="25">
        <v>60000</v>
      </c>
      <c r="AK32" s="25">
        <v>60000</v>
      </c>
      <c r="AL32" s="25">
        <v>60000</v>
      </c>
      <c r="AM32" s="25">
        <v>60000</v>
      </c>
      <c r="AN32" s="61">
        <v>60000</v>
      </c>
      <c r="AO32" s="61">
        <v>60000</v>
      </c>
      <c r="AP32" s="61">
        <v>60000</v>
      </c>
      <c r="AQ32" s="61">
        <v>60000</v>
      </c>
      <c r="AR32" s="61">
        <v>60000</v>
      </c>
      <c r="AS32" s="61">
        <v>60000</v>
      </c>
      <c r="AT32" s="61">
        <v>60000</v>
      </c>
      <c r="AU32" s="61">
        <v>60000</v>
      </c>
      <c r="AV32" s="61">
        <v>60000</v>
      </c>
      <c r="AW32" s="61">
        <v>60000</v>
      </c>
      <c r="AX32" s="61">
        <v>60000</v>
      </c>
      <c r="AY32" s="61">
        <v>60000</v>
      </c>
      <c r="AZ32" s="61">
        <v>60000</v>
      </c>
      <c r="BA32" s="61">
        <v>60000</v>
      </c>
      <c r="BB32" s="61">
        <v>60000</v>
      </c>
      <c r="BC32" s="61">
        <v>60000</v>
      </c>
      <c r="BD32" s="61">
        <v>60000</v>
      </c>
      <c r="BE32" s="61">
        <v>60000</v>
      </c>
      <c r="BF32" s="61">
        <v>60000</v>
      </c>
      <c r="BG32" s="61">
        <v>60000</v>
      </c>
      <c r="BH32" s="61">
        <v>60000</v>
      </c>
      <c r="BI32" s="61">
        <v>60000</v>
      </c>
      <c r="BJ32" s="61">
        <v>60000</v>
      </c>
      <c r="BK32" s="61">
        <v>60000</v>
      </c>
      <c r="BL32" s="61">
        <v>60000</v>
      </c>
      <c r="BM32" s="61">
        <v>60000</v>
      </c>
    </row>
    <row r="33" spans="1:65" s="23" customFormat="1" outlineLevel="1" x14ac:dyDescent="0.25">
      <c r="A33" s="21" t="s">
        <v>26</v>
      </c>
      <c r="B33" s="22"/>
      <c r="C33" s="22"/>
      <c r="D33" s="25">
        <v>50000</v>
      </c>
      <c r="E33" s="25">
        <v>50000</v>
      </c>
      <c r="F33" s="25">
        <v>20000</v>
      </c>
      <c r="G33" s="25">
        <v>50000</v>
      </c>
      <c r="H33" s="25">
        <v>20000</v>
      </c>
      <c r="I33" s="25">
        <v>50000</v>
      </c>
      <c r="J33" s="25">
        <v>20000</v>
      </c>
      <c r="K33" s="25">
        <v>50000</v>
      </c>
      <c r="L33" s="25">
        <v>20000</v>
      </c>
      <c r="M33" s="25">
        <v>50000</v>
      </c>
      <c r="N33" s="25">
        <v>20000</v>
      </c>
      <c r="O33" s="25">
        <v>50000</v>
      </c>
      <c r="P33" s="25">
        <f t="shared" ref="P33:AE33" si="30">O33</f>
        <v>50000</v>
      </c>
      <c r="Q33" s="25">
        <f t="shared" si="30"/>
        <v>50000</v>
      </c>
      <c r="R33" s="25">
        <f t="shared" si="30"/>
        <v>50000</v>
      </c>
      <c r="S33" s="25">
        <f t="shared" si="30"/>
        <v>50000</v>
      </c>
      <c r="T33" s="25">
        <f t="shared" si="30"/>
        <v>50000</v>
      </c>
      <c r="U33" s="25">
        <f t="shared" si="30"/>
        <v>50000</v>
      </c>
      <c r="V33" s="25">
        <f t="shared" si="30"/>
        <v>50000</v>
      </c>
      <c r="W33" s="25">
        <f t="shared" si="30"/>
        <v>50000</v>
      </c>
      <c r="X33" s="25">
        <f t="shared" si="30"/>
        <v>50000</v>
      </c>
      <c r="Y33" s="25">
        <f t="shared" si="30"/>
        <v>50000</v>
      </c>
      <c r="Z33" s="25">
        <f t="shared" si="30"/>
        <v>50000</v>
      </c>
      <c r="AA33" s="25">
        <f t="shared" si="30"/>
        <v>50000</v>
      </c>
      <c r="AB33" s="25">
        <f t="shared" si="30"/>
        <v>50000</v>
      </c>
      <c r="AC33" s="25">
        <f t="shared" si="30"/>
        <v>50000</v>
      </c>
      <c r="AD33" s="25">
        <f t="shared" si="30"/>
        <v>50000</v>
      </c>
      <c r="AE33" s="25">
        <f t="shared" si="30"/>
        <v>50000</v>
      </c>
      <c r="AF33" s="25">
        <f t="shared" ref="AF33:AU33" si="31">AE33</f>
        <v>50000</v>
      </c>
      <c r="AG33" s="25">
        <f t="shared" si="31"/>
        <v>50000</v>
      </c>
      <c r="AH33" s="25">
        <f t="shared" si="31"/>
        <v>50000</v>
      </c>
      <c r="AI33" s="25">
        <f t="shared" si="31"/>
        <v>50000</v>
      </c>
      <c r="AJ33" s="25">
        <f t="shared" si="31"/>
        <v>50000</v>
      </c>
      <c r="AK33" s="25">
        <f t="shared" si="31"/>
        <v>50000</v>
      </c>
      <c r="AL33" s="25">
        <f t="shared" si="31"/>
        <v>50000</v>
      </c>
      <c r="AM33" s="25">
        <f t="shared" si="31"/>
        <v>50000</v>
      </c>
      <c r="AN33" s="61">
        <f t="shared" si="31"/>
        <v>50000</v>
      </c>
      <c r="AO33" s="61">
        <f t="shared" si="31"/>
        <v>50000</v>
      </c>
      <c r="AP33" s="61">
        <f t="shared" si="31"/>
        <v>50000</v>
      </c>
      <c r="AQ33" s="61">
        <f t="shared" si="31"/>
        <v>50000</v>
      </c>
      <c r="AR33" s="61">
        <f t="shared" si="31"/>
        <v>50000</v>
      </c>
      <c r="AS33" s="61">
        <f t="shared" si="31"/>
        <v>50000</v>
      </c>
      <c r="AT33" s="61">
        <f t="shared" si="31"/>
        <v>50000</v>
      </c>
      <c r="AU33" s="61">
        <f t="shared" si="31"/>
        <v>50000</v>
      </c>
      <c r="AV33" s="61">
        <f t="shared" ref="AV33:BE33" si="32">AU33</f>
        <v>50000</v>
      </c>
      <c r="AW33" s="61">
        <f t="shared" si="32"/>
        <v>50000</v>
      </c>
      <c r="AX33" s="61">
        <f t="shared" si="32"/>
        <v>50000</v>
      </c>
      <c r="AY33" s="61">
        <f t="shared" si="32"/>
        <v>50000</v>
      </c>
      <c r="AZ33" s="61">
        <f t="shared" si="32"/>
        <v>50000</v>
      </c>
      <c r="BA33" s="61">
        <f t="shared" si="32"/>
        <v>50000</v>
      </c>
      <c r="BB33" s="61">
        <f t="shared" si="32"/>
        <v>50000</v>
      </c>
      <c r="BC33" s="61">
        <f t="shared" si="32"/>
        <v>50000</v>
      </c>
      <c r="BD33" s="61">
        <f t="shared" si="32"/>
        <v>50000</v>
      </c>
      <c r="BE33" s="61">
        <f t="shared" si="32"/>
        <v>50000</v>
      </c>
      <c r="BF33" s="61">
        <f t="shared" ref="BF33" si="33">BE33</f>
        <v>50000</v>
      </c>
      <c r="BG33" s="61">
        <f t="shared" ref="BG33" si="34">BF33</f>
        <v>50000</v>
      </c>
      <c r="BH33" s="61">
        <f t="shared" ref="BH33" si="35">BG33</f>
        <v>50000</v>
      </c>
      <c r="BI33" s="61">
        <f t="shared" ref="BI33" si="36">BH33</f>
        <v>50000</v>
      </c>
      <c r="BJ33" s="61">
        <f t="shared" ref="BJ33" si="37">BI33</f>
        <v>50000</v>
      </c>
      <c r="BK33" s="61">
        <f t="shared" ref="BK33" si="38">BJ33</f>
        <v>50000</v>
      </c>
      <c r="BL33" s="61">
        <f t="shared" ref="BL33" si="39">BK33</f>
        <v>50000</v>
      </c>
      <c r="BM33" s="61">
        <f t="shared" ref="BM33" si="40">BL33</f>
        <v>50000</v>
      </c>
    </row>
    <row r="34" spans="1:65" s="23" customFormat="1" outlineLevel="1" x14ac:dyDescent="0.25">
      <c r="A34" s="21" t="s">
        <v>27</v>
      </c>
      <c r="B34" s="22"/>
      <c r="C34" s="22"/>
      <c r="D34" s="25">
        <v>2000000</v>
      </c>
      <c r="E34" s="25">
        <f t="shared" ref="E34:N34" si="41">($O$34-$D$34)/11+D34</f>
        <v>2090909.0909090908</v>
      </c>
      <c r="F34" s="25">
        <f t="shared" si="41"/>
        <v>2181818.1818181816</v>
      </c>
      <c r="G34" s="25">
        <f t="shared" si="41"/>
        <v>2272727.2727272725</v>
      </c>
      <c r="H34" s="25">
        <f t="shared" si="41"/>
        <v>2363636.3636363633</v>
      </c>
      <c r="I34" s="25">
        <f t="shared" si="41"/>
        <v>2454545.4545454541</v>
      </c>
      <c r="J34" s="25">
        <f t="shared" si="41"/>
        <v>2545454.5454545449</v>
      </c>
      <c r="K34" s="25">
        <f t="shared" si="41"/>
        <v>2636363.6363636358</v>
      </c>
      <c r="L34" s="25">
        <f t="shared" si="41"/>
        <v>2727272.7272727266</v>
      </c>
      <c r="M34" s="25">
        <f t="shared" si="41"/>
        <v>2818181.8181818174</v>
      </c>
      <c r="N34" s="25">
        <f t="shared" si="41"/>
        <v>2909090.9090909082</v>
      </c>
      <c r="O34" s="25">
        <v>3000000</v>
      </c>
      <c r="P34" s="25">
        <v>3000000</v>
      </c>
      <c r="Q34" s="25">
        <v>3000000</v>
      </c>
      <c r="R34" s="25">
        <v>3000000</v>
      </c>
      <c r="S34" s="25">
        <v>3000000</v>
      </c>
      <c r="T34" s="25">
        <v>3000000</v>
      </c>
      <c r="U34" s="25">
        <v>3000000</v>
      </c>
      <c r="V34" s="25">
        <v>3000000</v>
      </c>
      <c r="W34" s="25">
        <v>3000000</v>
      </c>
      <c r="X34" s="25">
        <v>3000000</v>
      </c>
      <c r="Y34" s="25">
        <v>3000000</v>
      </c>
      <c r="Z34" s="25">
        <v>3000000</v>
      </c>
      <c r="AA34" s="25">
        <v>3000000</v>
      </c>
      <c r="AB34" s="25">
        <v>3000000</v>
      </c>
      <c r="AC34" s="25">
        <v>3000000</v>
      </c>
      <c r="AD34" s="25">
        <v>3000000</v>
      </c>
      <c r="AE34" s="25">
        <v>3000000</v>
      </c>
      <c r="AF34" s="25">
        <v>3000000</v>
      </c>
      <c r="AG34" s="25">
        <v>3000000</v>
      </c>
      <c r="AH34" s="25">
        <v>3000000</v>
      </c>
      <c r="AI34" s="25">
        <v>3000000</v>
      </c>
      <c r="AJ34" s="25">
        <v>3000000</v>
      </c>
      <c r="AK34" s="25">
        <v>3000000</v>
      </c>
      <c r="AL34" s="25">
        <v>3000000</v>
      </c>
      <c r="AM34" s="25">
        <v>3000000</v>
      </c>
      <c r="AN34" s="61">
        <v>3000000</v>
      </c>
      <c r="AO34" s="61">
        <v>3000000</v>
      </c>
      <c r="AP34" s="61">
        <v>3000000</v>
      </c>
      <c r="AQ34" s="61">
        <v>3000000</v>
      </c>
      <c r="AR34" s="61">
        <v>3000000</v>
      </c>
      <c r="AS34" s="61">
        <v>3000000</v>
      </c>
      <c r="AT34" s="61">
        <v>3000000</v>
      </c>
      <c r="AU34" s="61">
        <v>3000000</v>
      </c>
      <c r="AV34" s="61">
        <v>3000000</v>
      </c>
      <c r="AW34" s="61">
        <v>3000000</v>
      </c>
      <c r="AX34" s="61">
        <v>3000000</v>
      </c>
      <c r="AY34" s="61">
        <v>3000000</v>
      </c>
      <c r="AZ34" s="61">
        <v>3000000</v>
      </c>
      <c r="BA34" s="61">
        <v>3000000</v>
      </c>
      <c r="BB34" s="61">
        <v>3000000</v>
      </c>
      <c r="BC34" s="61">
        <v>3000000</v>
      </c>
      <c r="BD34" s="61">
        <v>3000000</v>
      </c>
      <c r="BE34" s="61">
        <v>3000000</v>
      </c>
      <c r="BF34" s="61">
        <v>3000000</v>
      </c>
      <c r="BG34" s="61">
        <v>3000000</v>
      </c>
      <c r="BH34" s="61">
        <v>3000000</v>
      </c>
      <c r="BI34" s="61">
        <v>3000000</v>
      </c>
      <c r="BJ34" s="61">
        <v>3000000</v>
      </c>
      <c r="BK34" s="61">
        <v>3000000</v>
      </c>
      <c r="BL34" s="61">
        <v>3000000</v>
      </c>
      <c r="BM34" s="61">
        <v>3000000</v>
      </c>
    </row>
    <row r="35" spans="1:65" s="23" customFormat="1" outlineLevel="1" x14ac:dyDescent="0.25">
      <c r="A35" s="28" t="s">
        <v>28</v>
      </c>
      <c r="B35" s="22"/>
      <c r="C35" s="2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</row>
    <row r="36" spans="1:65" s="23" customFormat="1" outlineLevel="1" x14ac:dyDescent="0.25">
      <c r="A36" s="26" t="s">
        <v>29</v>
      </c>
      <c r="B36" s="24">
        <v>0.7</v>
      </c>
      <c r="C36" s="2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</row>
    <row r="37" spans="1:65" s="23" customFormat="1" outlineLevel="1" x14ac:dyDescent="0.25">
      <c r="A37" s="26" t="s">
        <v>30</v>
      </c>
      <c r="B37" s="24">
        <v>0.1</v>
      </c>
      <c r="C37" s="2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</row>
    <row r="38" spans="1:65" s="23" customFormat="1" outlineLevel="1" x14ac:dyDescent="0.25">
      <c r="A38" s="26" t="s">
        <v>31</v>
      </c>
      <c r="B38" s="24">
        <v>0.2</v>
      </c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</row>
    <row r="39" spans="1:65" s="23" customFormat="1" outlineLevel="1" x14ac:dyDescent="0.25">
      <c r="A39" s="26" t="s">
        <v>32</v>
      </c>
      <c r="B39" s="24">
        <v>0.06</v>
      </c>
      <c r="C39" s="2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</row>
    <row r="40" spans="1:65" s="23" customFormat="1" outlineLevel="1" x14ac:dyDescent="0.25">
      <c r="A40" s="26" t="s">
        <v>33</v>
      </c>
      <c r="B40" s="24">
        <v>0.3</v>
      </c>
      <c r="C40" s="2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</row>
    <row r="41" spans="1:65" s="23" customFormat="1" ht="30" outlineLevel="1" x14ac:dyDescent="0.25">
      <c r="A41" s="26" t="s">
        <v>34</v>
      </c>
      <c r="B41" s="24">
        <v>0.06</v>
      </c>
      <c r="C41" s="2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</row>
    <row r="42" spans="1:65" s="23" customFormat="1" outlineLevel="1" x14ac:dyDescent="0.25">
      <c r="A42" s="28" t="s">
        <v>35</v>
      </c>
      <c r="B42" s="22"/>
      <c r="C42" s="2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</row>
    <row r="43" spans="1:65" s="23" customFormat="1" outlineLevel="1" x14ac:dyDescent="0.25">
      <c r="A43" s="21" t="s">
        <v>36</v>
      </c>
      <c r="B43" s="22"/>
      <c r="C43" s="22"/>
      <c r="D43" s="25">
        <f>350000*3</f>
        <v>1050000</v>
      </c>
      <c r="E43" s="25">
        <f>350000*4</f>
        <v>1400000</v>
      </c>
      <c r="F43" s="25">
        <f>350000*5</f>
        <v>1750000</v>
      </c>
      <c r="G43" s="25">
        <f t="shared" ref="G43:BM43" si="42">350000*6</f>
        <v>2100000</v>
      </c>
      <c r="H43" s="25">
        <f t="shared" si="42"/>
        <v>2100000</v>
      </c>
      <c r="I43" s="25">
        <f t="shared" si="42"/>
        <v>2100000</v>
      </c>
      <c r="J43" s="25">
        <f t="shared" si="42"/>
        <v>2100000</v>
      </c>
      <c r="K43" s="25">
        <f t="shared" si="42"/>
        <v>2100000</v>
      </c>
      <c r="L43" s="25">
        <f t="shared" si="42"/>
        <v>2100000</v>
      </c>
      <c r="M43" s="25">
        <f t="shared" si="42"/>
        <v>2100000</v>
      </c>
      <c r="N43" s="25">
        <f t="shared" si="42"/>
        <v>2100000</v>
      </c>
      <c r="O43" s="25">
        <f t="shared" si="42"/>
        <v>2100000</v>
      </c>
      <c r="P43" s="25">
        <f t="shared" si="42"/>
        <v>2100000</v>
      </c>
      <c r="Q43" s="25">
        <f t="shared" si="42"/>
        <v>2100000</v>
      </c>
      <c r="R43" s="25">
        <f t="shared" si="42"/>
        <v>2100000</v>
      </c>
      <c r="S43" s="25">
        <f t="shared" si="42"/>
        <v>2100000</v>
      </c>
      <c r="T43" s="25">
        <f t="shared" si="42"/>
        <v>2100000</v>
      </c>
      <c r="U43" s="25">
        <f t="shared" si="42"/>
        <v>2100000</v>
      </c>
      <c r="V43" s="25">
        <f t="shared" si="42"/>
        <v>2100000</v>
      </c>
      <c r="W43" s="25">
        <f t="shared" si="42"/>
        <v>2100000</v>
      </c>
      <c r="X43" s="25">
        <f t="shared" si="42"/>
        <v>2100000</v>
      </c>
      <c r="Y43" s="25">
        <f t="shared" si="42"/>
        <v>2100000</v>
      </c>
      <c r="Z43" s="25">
        <f t="shared" si="42"/>
        <v>2100000</v>
      </c>
      <c r="AA43" s="25">
        <f t="shared" si="42"/>
        <v>2100000</v>
      </c>
      <c r="AB43" s="25">
        <f t="shared" si="42"/>
        <v>2100000</v>
      </c>
      <c r="AC43" s="25">
        <f t="shared" si="42"/>
        <v>2100000</v>
      </c>
      <c r="AD43" s="25">
        <f t="shared" si="42"/>
        <v>2100000</v>
      </c>
      <c r="AE43" s="25">
        <f t="shared" si="42"/>
        <v>2100000</v>
      </c>
      <c r="AF43" s="25">
        <f t="shared" si="42"/>
        <v>2100000</v>
      </c>
      <c r="AG43" s="25">
        <f t="shared" si="42"/>
        <v>2100000</v>
      </c>
      <c r="AH43" s="25">
        <f t="shared" si="42"/>
        <v>2100000</v>
      </c>
      <c r="AI43" s="25">
        <f t="shared" si="42"/>
        <v>2100000</v>
      </c>
      <c r="AJ43" s="25">
        <f t="shared" si="42"/>
        <v>2100000</v>
      </c>
      <c r="AK43" s="25">
        <f t="shared" si="42"/>
        <v>2100000</v>
      </c>
      <c r="AL43" s="25">
        <f t="shared" si="42"/>
        <v>2100000</v>
      </c>
      <c r="AM43" s="25">
        <f t="shared" si="42"/>
        <v>2100000</v>
      </c>
      <c r="AN43" s="61">
        <f t="shared" si="42"/>
        <v>2100000</v>
      </c>
      <c r="AO43" s="61">
        <f t="shared" si="42"/>
        <v>2100000</v>
      </c>
      <c r="AP43" s="61">
        <f t="shared" si="42"/>
        <v>2100000</v>
      </c>
      <c r="AQ43" s="61">
        <f t="shared" si="42"/>
        <v>2100000</v>
      </c>
      <c r="AR43" s="61">
        <f t="shared" si="42"/>
        <v>2100000</v>
      </c>
      <c r="AS43" s="61">
        <f t="shared" si="42"/>
        <v>2100000</v>
      </c>
      <c r="AT43" s="61">
        <f t="shared" si="42"/>
        <v>2100000</v>
      </c>
      <c r="AU43" s="61">
        <f t="shared" si="42"/>
        <v>2100000</v>
      </c>
      <c r="AV43" s="61">
        <f t="shared" si="42"/>
        <v>2100000</v>
      </c>
      <c r="AW43" s="61">
        <f t="shared" si="42"/>
        <v>2100000</v>
      </c>
      <c r="AX43" s="61">
        <f t="shared" si="42"/>
        <v>2100000</v>
      </c>
      <c r="AY43" s="61">
        <f t="shared" si="42"/>
        <v>2100000</v>
      </c>
      <c r="AZ43" s="61">
        <f t="shared" si="42"/>
        <v>2100000</v>
      </c>
      <c r="BA43" s="61">
        <f t="shared" si="42"/>
        <v>2100000</v>
      </c>
      <c r="BB43" s="61">
        <f t="shared" si="42"/>
        <v>2100000</v>
      </c>
      <c r="BC43" s="61">
        <f t="shared" si="42"/>
        <v>2100000</v>
      </c>
      <c r="BD43" s="61">
        <f t="shared" si="42"/>
        <v>2100000</v>
      </c>
      <c r="BE43" s="61">
        <f t="shared" si="42"/>
        <v>2100000</v>
      </c>
      <c r="BF43" s="61">
        <f t="shared" si="42"/>
        <v>2100000</v>
      </c>
      <c r="BG43" s="61">
        <f t="shared" si="42"/>
        <v>2100000</v>
      </c>
      <c r="BH43" s="61">
        <f t="shared" si="42"/>
        <v>2100000</v>
      </c>
      <c r="BI43" s="61">
        <f t="shared" si="42"/>
        <v>2100000</v>
      </c>
      <c r="BJ43" s="61">
        <f t="shared" si="42"/>
        <v>2100000</v>
      </c>
      <c r="BK43" s="61">
        <f t="shared" si="42"/>
        <v>2100000</v>
      </c>
      <c r="BL43" s="61">
        <f t="shared" si="42"/>
        <v>2100000</v>
      </c>
      <c r="BM43" s="61">
        <f t="shared" si="42"/>
        <v>2100000</v>
      </c>
    </row>
    <row r="44" spans="1:65" s="23" customFormat="1" outlineLevel="1" x14ac:dyDescent="0.25">
      <c r="A44" s="21" t="s">
        <v>37</v>
      </c>
      <c r="B44" s="22"/>
      <c r="C44" s="22"/>
      <c r="D44" s="25">
        <f t="shared" ref="D44:BM44" si="43">20000*35</f>
        <v>700000</v>
      </c>
      <c r="E44" s="25">
        <f t="shared" si="43"/>
        <v>700000</v>
      </c>
      <c r="F44" s="25">
        <f t="shared" si="43"/>
        <v>700000</v>
      </c>
      <c r="G44" s="25">
        <f t="shared" si="43"/>
        <v>700000</v>
      </c>
      <c r="H44" s="25">
        <f t="shared" si="43"/>
        <v>700000</v>
      </c>
      <c r="I44" s="25">
        <f t="shared" si="43"/>
        <v>700000</v>
      </c>
      <c r="J44" s="25">
        <f t="shared" si="43"/>
        <v>700000</v>
      </c>
      <c r="K44" s="25">
        <f t="shared" si="43"/>
        <v>700000</v>
      </c>
      <c r="L44" s="25">
        <f t="shared" si="43"/>
        <v>700000</v>
      </c>
      <c r="M44" s="25">
        <f t="shared" si="43"/>
        <v>700000</v>
      </c>
      <c r="N44" s="25">
        <f t="shared" si="43"/>
        <v>700000</v>
      </c>
      <c r="O44" s="25">
        <f t="shared" si="43"/>
        <v>700000</v>
      </c>
      <c r="P44" s="25">
        <f t="shared" si="43"/>
        <v>700000</v>
      </c>
      <c r="Q44" s="25">
        <f t="shared" si="43"/>
        <v>700000</v>
      </c>
      <c r="R44" s="25">
        <f t="shared" si="43"/>
        <v>700000</v>
      </c>
      <c r="S44" s="25">
        <f t="shared" si="43"/>
        <v>700000</v>
      </c>
      <c r="T44" s="25">
        <f t="shared" si="43"/>
        <v>700000</v>
      </c>
      <c r="U44" s="25">
        <f t="shared" si="43"/>
        <v>700000</v>
      </c>
      <c r="V44" s="25">
        <f t="shared" si="43"/>
        <v>700000</v>
      </c>
      <c r="W44" s="25">
        <f t="shared" si="43"/>
        <v>700000</v>
      </c>
      <c r="X44" s="25">
        <f t="shared" si="43"/>
        <v>700000</v>
      </c>
      <c r="Y44" s="25">
        <f t="shared" si="43"/>
        <v>700000</v>
      </c>
      <c r="Z44" s="25">
        <f t="shared" si="43"/>
        <v>700000</v>
      </c>
      <c r="AA44" s="25">
        <f t="shared" si="43"/>
        <v>700000</v>
      </c>
      <c r="AB44" s="25">
        <f t="shared" si="43"/>
        <v>700000</v>
      </c>
      <c r="AC44" s="25">
        <f t="shared" si="43"/>
        <v>700000</v>
      </c>
      <c r="AD44" s="25">
        <f t="shared" si="43"/>
        <v>700000</v>
      </c>
      <c r="AE44" s="25">
        <f t="shared" si="43"/>
        <v>700000</v>
      </c>
      <c r="AF44" s="25">
        <f t="shared" si="43"/>
        <v>700000</v>
      </c>
      <c r="AG44" s="25">
        <f t="shared" si="43"/>
        <v>700000</v>
      </c>
      <c r="AH44" s="25">
        <f t="shared" si="43"/>
        <v>700000</v>
      </c>
      <c r="AI44" s="25">
        <f t="shared" si="43"/>
        <v>700000</v>
      </c>
      <c r="AJ44" s="25">
        <f t="shared" si="43"/>
        <v>700000</v>
      </c>
      <c r="AK44" s="25">
        <f t="shared" si="43"/>
        <v>700000</v>
      </c>
      <c r="AL44" s="25">
        <f t="shared" si="43"/>
        <v>700000</v>
      </c>
      <c r="AM44" s="25">
        <f t="shared" si="43"/>
        <v>700000</v>
      </c>
      <c r="AN44" s="61">
        <f t="shared" si="43"/>
        <v>700000</v>
      </c>
      <c r="AO44" s="61">
        <f t="shared" si="43"/>
        <v>700000</v>
      </c>
      <c r="AP44" s="61">
        <f t="shared" si="43"/>
        <v>700000</v>
      </c>
      <c r="AQ44" s="61">
        <f t="shared" si="43"/>
        <v>700000</v>
      </c>
      <c r="AR44" s="61">
        <f t="shared" si="43"/>
        <v>700000</v>
      </c>
      <c r="AS44" s="61">
        <f t="shared" si="43"/>
        <v>700000</v>
      </c>
      <c r="AT44" s="61">
        <f t="shared" si="43"/>
        <v>700000</v>
      </c>
      <c r="AU44" s="61">
        <f t="shared" si="43"/>
        <v>700000</v>
      </c>
      <c r="AV44" s="61">
        <f t="shared" si="43"/>
        <v>700000</v>
      </c>
      <c r="AW44" s="61">
        <f t="shared" si="43"/>
        <v>700000</v>
      </c>
      <c r="AX44" s="61">
        <f t="shared" si="43"/>
        <v>700000</v>
      </c>
      <c r="AY44" s="61">
        <f t="shared" si="43"/>
        <v>700000</v>
      </c>
      <c r="AZ44" s="61">
        <f t="shared" si="43"/>
        <v>700000</v>
      </c>
      <c r="BA44" s="61">
        <f t="shared" si="43"/>
        <v>700000</v>
      </c>
      <c r="BB44" s="61">
        <f t="shared" si="43"/>
        <v>700000</v>
      </c>
      <c r="BC44" s="61">
        <f t="shared" si="43"/>
        <v>700000</v>
      </c>
      <c r="BD44" s="61">
        <f t="shared" si="43"/>
        <v>700000</v>
      </c>
      <c r="BE44" s="61">
        <f t="shared" si="43"/>
        <v>700000</v>
      </c>
      <c r="BF44" s="61">
        <f t="shared" si="43"/>
        <v>700000</v>
      </c>
      <c r="BG44" s="61">
        <f t="shared" si="43"/>
        <v>700000</v>
      </c>
      <c r="BH44" s="61">
        <f t="shared" si="43"/>
        <v>700000</v>
      </c>
      <c r="BI44" s="61">
        <f t="shared" si="43"/>
        <v>700000</v>
      </c>
      <c r="BJ44" s="61">
        <f t="shared" si="43"/>
        <v>700000</v>
      </c>
      <c r="BK44" s="61">
        <f t="shared" si="43"/>
        <v>700000</v>
      </c>
      <c r="BL44" s="61">
        <f t="shared" si="43"/>
        <v>700000</v>
      </c>
      <c r="BM44" s="61">
        <f t="shared" si="43"/>
        <v>700000</v>
      </c>
    </row>
    <row r="45" spans="1:65" s="23" customFormat="1" outlineLevel="1" x14ac:dyDescent="0.25">
      <c r="A45" s="26" t="s">
        <v>38</v>
      </c>
      <c r="B45" s="24">
        <v>0.4</v>
      </c>
      <c r="C45" s="22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</row>
    <row r="46" spans="1:65" s="23" customFormat="1" outlineLevel="1" x14ac:dyDescent="0.25">
      <c r="A46" s="28" t="s">
        <v>39</v>
      </c>
      <c r="B46" s="22"/>
      <c r="C46" s="22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</row>
    <row r="47" spans="1:65" s="23" customFormat="1" outlineLevel="1" x14ac:dyDescent="0.25">
      <c r="A47" s="26" t="s">
        <v>40</v>
      </c>
      <c r="B47" s="29">
        <v>2700000</v>
      </c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</row>
    <row r="48" spans="1:65" s="23" customFormat="1" outlineLevel="1" x14ac:dyDescent="0.25">
      <c r="A48" s="26" t="s">
        <v>41</v>
      </c>
      <c r="B48" s="29">
        <v>200000</v>
      </c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</row>
    <row r="49" spans="1:65" s="23" customFormat="1" outlineLevel="1" x14ac:dyDescent="0.25">
      <c r="A49" s="26" t="s">
        <v>42</v>
      </c>
      <c r="B49" s="29">
        <v>600000</v>
      </c>
      <c r="C49" s="22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s="23" customFormat="1" outlineLevel="1" x14ac:dyDescent="0.25">
      <c r="A50" s="26" t="s">
        <v>43</v>
      </c>
      <c r="B50" s="29">
        <v>270000</v>
      </c>
      <c r="C50" s="22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</row>
    <row r="51" spans="1:65" s="23" customFormat="1" outlineLevel="1" x14ac:dyDescent="0.25">
      <c r="A51" s="26" t="s">
        <v>44</v>
      </c>
      <c r="B51" s="29">
        <v>90000</v>
      </c>
      <c r="C51" s="22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</row>
    <row r="52" spans="1:65" s="23" customFormat="1" outlineLevel="1" x14ac:dyDescent="0.25">
      <c r="A52" s="26" t="s">
        <v>45</v>
      </c>
      <c r="B52" s="29">
        <v>50000</v>
      </c>
      <c r="C52" s="2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</row>
    <row r="53" spans="1:65" s="23" customFormat="1" outlineLevel="1" x14ac:dyDescent="0.25">
      <c r="A53" s="26" t="s">
        <v>46</v>
      </c>
      <c r="B53" s="29">
        <v>10000</v>
      </c>
      <c r="C53" s="2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</row>
    <row r="54" spans="1:65" s="23" customFormat="1" outlineLevel="1" x14ac:dyDescent="0.25">
      <c r="A54" s="26" t="s">
        <v>47</v>
      </c>
      <c r="B54" s="24">
        <v>0.01</v>
      </c>
      <c r="C54" s="2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</row>
    <row r="55" spans="1:65" s="23" customFormat="1" outlineLevel="1" x14ac:dyDescent="0.25">
      <c r="A55" s="26" t="s">
        <v>48</v>
      </c>
      <c r="B55" s="29">
        <v>100000</v>
      </c>
      <c r="C55" s="22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</row>
    <row r="56" spans="1:65" s="23" customFormat="1" outlineLevel="1" x14ac:dyDescent="0.25">
      <c r="A56" s="26" t="s">
        <v>49</v>
      </c>
      <c r="B56" s="29">
        <v>170000</v>
      </c>
      <c r="C56" s="22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</row>
    <row r="57" spans="1:65" s="23" customFormat="1" outlineLevel="1" x14ac:dyDescent="0.25">
      <c r="A57" s="30" t="s">
        <v>50</v>
      </c>
      <c r="B57" s="31">
        <v>80000</v>
      </c>
      <c r="C57" s="22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1:65" s="23" customFormat="1" outlineLevel="1" x14ac:dyDescent="0.25">
      <c r="A58" s="26" t="s">
        <v>51</v>
      </c>
      <c r="B58" s="29">
        <v>70000</v>
      </c>
      <c r="C58" s="22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</row>
    <row r="59" spans="1:65" s="23" customFormat="1" outlineLevel="1" x14ac:dyDescent="0.25">
      <c r="A59" s="26" t="s">
        <v>52</v>
      </c>
      <c r="B59" s="29">
        <v>10000</v>
      </c>
      <c r="C59" s="22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</row>
    <row r="60" spans="1:65" s="23" customFormat="1" outlineLevel="1" x14ac:dyDescent="0.25">
      <c r="A60" s="26" t="s">
        <v>53</v>
      </c>
      <c r="B60" s="29">
        <v>80000</v>
      </c>
      <c r="C60" s="22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</row>
    <row r="61" spans="1:65" s="23" customFormat="1" outlineLevel="1" x14ac:dyDescent="0.25">
      <c r="A61" s="28" t="s">
        <v>54</v>
      </c>
      <c r="B61" s="24"/>
      <c r="C61" s="22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</row>
    <row r="62" spans="1:65" s="23" customFormat="1" outlineLevel="1" x14ac:dyDescent="0.25">
      <c r="A62" s="26" t="s">
        <v>55</v>
      </c>
      <c r="B62" s="29">
        <v>310</v>
      </c>
      <c r="C62" s="22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</row>
    <row r="63" spans="1:65" s="23" customFormat="1" outlineLevel="1" x14ac:dyDescent="0.25">
      <c r="A63" s="26" t="s">
        <v>56</v>
      </c>
      <c r="B63" s="31">
        <v>4000</v>
      </c>
      <c r="C63" s="22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</row>
    <row r="64" spans="1:65" s="23" customFormat="1" outlineLevel="1" x14ac:dyDescent="0.25">
      <c r="A64" s="26" t="s">
        <v>57</v>
      </c>
      <c r="B64" s="29">
        <v>850</v>
      </c>
      <c r="C64" s="22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</row>
    <row r="65" spans="1:65" s="23" customFormat="1" outlineLevel="1" x14ac:dyDescent="0.25">
      <c r="A65" s="30" t="s">
        <v>58</v>
      </c>
      <c r="B65" s="29">
        <v>120</v>
      </c>
      <c r="C65" s="22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</row>
    <row r="66" spans="1:65" s="23" customFormat="1" ht="30" outlineLevel="1" x14ac:dyDescent="0.25">
      <c r="A66" s="26" t="s">
        <v>59</v>
      </c>
      <c r="B66" s="29">
        <v>400</v>
      </c>
      <c r="C66" s="22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</row>
    <row r="67" spans="1:65" s="23" customFormat="1" outlineLevel="1" x14ac:dyDescent="0.25">
      <c r="A67" s="26" t="s">
        <v>60</v>
      </c>
      <c r="B67" s="24">
        <v>0.01</v>
      </c>
      <c r="C67" s="22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</row>
    <row r="68" spans="1:65" s="23" customFormat="1" outlineLevel="1" x14ac:dyDescent="0.25">
      <c r="A68" s="28" t="s">
        <v>61</v>
      </c>
      <c r="B68" s="24"/>
      <c r="C68" s="22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</row>
    <row r="69" spans="1:65" s="23" customFormat="1" outlineLevel="1" x14ac:dyDescent="0.25">
      <c r="A69" s="26" t="s">
        <v>62</v>
      </c>
      <c r="B69" s="24">
        <v>0.06</v>
      </c>
      <c r="C69" s="22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</row>
    <row r="70" spans="1:65" s="23" customFormat="1" outlineLevel="1" x14ac:dyDescent="0.25">
      <c r="A70" s="26" t="s">
        <v>63</v>
      </c>
      <c r="B70" s="24">
        <v>0.02</v>
      </c>
      <c r="C70" s="22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</row>
    <row r="71" spans="1:65" s="23" customFormat="1" outlineLevel="1" x14ac:dyDescent="0.25">
      <c r="A71" s="28" t="s">
        <v>64</v>
      </c>
      <c r="B71" s="24"/>
      <c r="C71" s="22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</row>
    <row r="72" spans="1:65" s="23" customFormat="1" outlineLevel="1" x14ac:dyDescent="0.25">
      <c r="A72" s="26" t="s">
        <v>65</v>
      </c>
      <c r="B72" s="24">
        <v>0.24</v>
      </c>
      <c r="C72" s="22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</row>
    <row r="73" spans="1:65" s="23" customFormat="1" outlineLevel="1" x14ac:dyDescent="0.25">
      <c r="A73" s="26" t="s">
        <v>66</v>
      </c>
      <c r="B73" s="24">
        <v>0.1</v>
      </c>
      <c r="C73" s="22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</row>
    <row r="74" spans="1:65" s="23" customFormat="1" outlineLevel="1" x14ac:dyDescent="0.25">
      <c r="A74" s="28" t="s">
        <v>67</v>
      </c>
      <c r="B74" s="24"/>
      <c r="C74" s="22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</row>
    <row r="75" spans="1:65" s="23" customFormat="1" outlineLevel="1" x14ac:dyDescent="0.25">
      <c r="A75" s="26" t="s">
        <v>68</v>
      </c>
      <c r="B75" s="24">
        <f>1/60</f>
        <v>1.6666666666666666E-2</v>
      </c>
      <c r="C75" s="22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</row>
    <row r="76" spans="1:65" s="23" customFormat="1" x14ac:dyDescent="0.25">
      <c r="A76" s="32"/>
      <c r="B76" s="33"/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</row>
    <row r="78" spans="1:65" s="35" customFormat="1" ht="15.75" x14ac:dyDescent="0.25">
      <c r="A78" s="5" t="s">
        <v>69</v>
      </c>
      <c r="B78" s="19"/>
      <c r="C78" s="19">
        <v>41760</v>
      </c>
      <c r="D78" s="19">
        <v>41791</v>
      </c>
      <c r="E78" s="19">
        <v>41821</v>
      </c>
      <c r="F78" s="19">
        <v>41852</v>
      </c>
      <c r="G78" s="19">
        <v>41883</v>
      </c>
      <c r="H78" s="19">
        <v>41913</v>
      </c>
      <c r="I78" s="19">
        <v>41944</v>
      </c>
      <c r="J78" s="19">
        <v>41974</v>
      </c>
      <c r="K78" s="19">
        <v>42005</v>
      </c>
      <c r="L78" s="19">
        <v>42036</v>
      </c>
      <c r="M78" s="19">
        <v>42064</v>
      </c>
      <c r="N78" s="19">
        <v>42095</v>
      </c>
      <c r="O78" s="19">
        <v>42125</v>
      </c>
      <c r="P78" s="19">
        <v>42156</v>
      </c>
      <c r="Q78" s="19">
        <v>42186</v>
      </c>
      <c r="R78" s="19">
        <v>42217</v>
      </c>
      <c r="S78" s="19">
        <v>42248</v>
      </c>
      <c r="T78" s="19">
        <v>42278</v>
      </c>
      <c r="U78" s="19">
        <v>42309</v>
      </c>
      <c r="V78" s="19">
        <v>42339</v>
      </c>
      <c r="W78" s="19">
        <v>42370</v>
      </c>
      <c r="X78" s="19">
        <v>42401</v>
      </c>
      <c r="Y78" s="19">
        <v>42430</v>
      </c>
      <c r="Z78" s="19">
        <v>42461</v>
      </c>
      <c r="AA78" s="19">
        <v>42491</v>
      </c>
      <c r="AB78" s="19">
        <v>42522</v>
      </c>
      <c r="AC78" s="19">
        <v>42552</v>
      </c>
      <c r="AD78" s="19">
        <v>42583</v>
      </c>
      <c r="AE78" s="19">
        <v>42614</v>
      </c>
      <c r="AF78" s="19">
        <v>42644</v>
      </c>
      <c r="AG78" s="19">
        <v>42675</v>
      </c>
      <c r="AH78" s="19">
        <v>42705</v>
      </c>
      <c r="AI78" s="19">
        <v>42736</v>
      </c>
      <c r="AJ78" s="19">
        <v>42767</v>
      </c>
      <c r="AK78" s="19">
        <v>42795</v>
      </c>
      <c r="AL78" s="19">
        <v>42826</v>
      </c>
      <c r="AM78" s="19">
        <v>42856</v>
      </c>
      <c r="AN78" s="58">
        <v>42887</v>
      </c>
      <c r="AO78" s="58">
        <v>42917</v>
      </c>
      <c r="AP78" s="58">
        <v>42948</v>
      </c>
      <c r="AQ78" s="58">
        <v>42979</v>
      </c>
      <c r="AR78" s="58">
        <v>43009</v>
      </c>
      <c r="AS78" s="58">
        <v>43040</v>
      </c>
      <c r="AT78" s="58">
        <v>43070</v>
      </c>
      <c r="AU78" s="58">
        <v>43101</v>
      </c>
      <c r="AV78" s="58">
        <v>43132</v>
      </c>
      <c r="AW78" s="58">
        <v>43160</v>
      </c>
      <c r="AX78" s="58">
        <v>43191</v>
      </c>
      <c r="AY78" s="58">
        <v>43221</v>
      </c>
      <c r="AZ78" s="58">
        <v>43252</v>
      </c>
      <c r="BA78" s="58">
        <v>43282</v>
      </c>
      <c r="BB78" s="58">
        <v>43313</v>
      </c>
      <c r="BC78" s="58">
        <v>43344</v>
      </c>
      <c r="BD78" s="58">
        <v>43374</v>
      </c>
      <c r="BE78" s="58">
        <v>43405</v>
      </c>
      <c r="BF78" s="58">
        <v>43435</v>
      </c>
      <c r="BG78" s="58">
        <v>43466</v>
      </c>
      <c r="BH78" s="58">
        <v>43497</v>
      </c>
      <c r="BI78" s="58">
        <v>43525</v>
      </c>
      <c r="BJ78" s="58">
        <v>43556</v>
      </c>
      <c r="BK78" s="58">
        <v>43586</v>
      </c>
      <c r="BL78" s="58">
        <v>43617</v>
      </c>
      <c r="BM78" s="58">
        <v>43647</v>
      </c>
    </row>
    <row r="79" spans="1:65" s="35" customFormat="1" x14ac:dyDescent="0.25">
      <c r="A79" s="36" t="s">
        <v>70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</row>
    <row r="80" spans="1:65" s="23" customFormat="1" x14ac:dyDescent="0.25">
      <c r="A80" s="27" t="s">
        <v>21</v>
      </c>
      <c r="B80" s="22"/>
      <c r="C80" s="22"/>
      <c r="D80" s="22">
        <f t="shared" ref="D80:BE80" si="44">(D19*D20+D21*D22)*D23</f>
        <v>8208000</v>
      </c>
      <c r="E80" s="22">
        <f t="shared" si="44"/>
        <v>8884462.809917355</v>
      </c>
      <c r="F80" s="22">
        <f t="shared" si="44"/>
        <v>9587305.7851239666</v>
      </c>
      <c r="G80" s="22">
        <f t="shared" si="44"/>
        <v>10714710.743801653</v>
      </c>
      <c r="H80" s="22">
        <f t="shared" si="44"/>
        <v>11893950.413223142</v>
      </c>
      <c r="I80" s="22">
        <f t="shared" si="44"/>
        <v>13125024.79338843</v>
      </c>
      <c r="J80" s="22">
        <f t="shared" si="44"/>
        <v>14407933.88429752</v>
      </c>
      <c r="K80" s="22">
        <f t="shared" si="44"/>
        <v>15742677.685950411</v>
      </c>
      <c r="L80" s="22">
        <f t="shared" si="44"/>
        <v>17129256.198347107</v>
      </c>
      <c r="M80" s="22">
        <f t="shared" si="44"/>
        <v>18567669.421487603</v>
      </c>
      <c r="N80" s="22">
        <f t="shared" si="44"/>
        <v>20057917.3553719</v>
      </c>
      <c r="O80" s="22">
        <f t="shared" si="44"/>
        <v>21600000</v>
      </c>
      <c r="P80" s="22">
        <f t="shared" si="44"/>
        <v>21600000</v>
      </c>
      <c r="Q80" s="22">
        <f t="shared" si="44"/>
        <v>21600000</v>
      </c>
      <c r="R80" s="22">
        <f t="shared" si="44"/>
        <v>21600000</v>
      </c>
      <c r="S80" s="22">
        <f t="shared" si="44"/>
        <v>21600000</v>
      </c>
      <c r="T80" s="22">
        <f t="shared" si="44"/>
        <v>21600000</v>
      </c>
      <c r="U80" s="22">
        <f t="shared" si="44"/>
        <v>21600000</v>
      </c>
      <c r="V80" s="22">
        <f t="shared" si="44"/>
        <v>21600000</v>
      </c>
      <c r="W80" s="22">
        <f t="shared" si="44"/>
        <v>21600000</v>
      </c>
      <c r="X80" s="22">
        <f t="shared" si="44"/>
        <v>21600000</v>
      </c>
      <c r="Y80" s="22">
        <f t="shared" si="44"/>
        <v>21600000</v>
      </c>
      <c r="Z80" s="22">
        <f t="shared" si="44"/>
        <v>21600000</v>
      </c>
      <c r="AA80" s="22">
        <f t="shared" si="44"/>
        <v>21600000</v>
      </c>
      <c r="AB80" s="22">
        <f t="shared" si="44"/>
        <v>21600000</v>
      </c>
      <c r="AC80" s="22">
        <f t="shared" si="44"/>
        <v>21600000</v>
      </c>
      <c r="AD80" s="22">
        <f t="shared" si="44"/>
        <v>21600000</v>
      </c>
      <c r="AE80" s="22">
        <f t="shared" si="44"/>
        <v>21600000</v>
      </c>
      <c r="AF80" s="22">
        <f t="shared" si="44"/>
        <v>21600000</v>
      </c>
      <c r="AG80" s="22">
        <f t="shared" si="44"/>
        <v>21600000</v>
      </c>
      <c r="AH80" s="22">
        <f t="shared" si="44"/>
        <v>21600000</v>
      </c>
      <c r="AI80" s="22">
        <f t="shared" si="44"/>
        <v>21600000</v>
      </c>
      <c r="AJ80" s="22">
        <f t="shared" si="44"/>
        <v>21600000</v>
      </c>
      <c r="AK80" s="22">
        <f t="shared" si="44"/>
        <v>21600000</v>
      </c>
      <c r="AL80" s="22">
        <f t="shared" si="44"/>
        <v>21600000</v>
      </c>
      <c r="AM80" s="22">
        <f t="shared" si="44"/>
        <v>21600000</v>
      </c>
      <c r="AN80" s="59">
        <f t="shared" si="44"/>
        <v>24450000</v>
      </c>
      <c r="AO80" s="59">
        <f t="shared" si="44"/>
        <v>24450000</v>
      </c>
      <c r="AP80" s="59">
        <f t="shared" si="44"/>
        <v>24450000</v>
      </c>
      <c r="AQ80" s="59">
        <f t="shared" si="44"/>
        <v>24450000</v>
      </c>
      <c r="AR80" s="59">
        <f t="shared" si="44"/>
        <v>24450000</v>
      </c>
      <c r="AS80" s="59">
        <f t="shared" si="44"/>
        <v>24450000</v>
      </c>
      <c r="AT80" s="59">
        <f t="shared" si="44"/>
        <v>24450000</v>
      </c>
      <c r="AU80" s="59">
        <f t="shared" si="44"/>
        <v>24450000</v>
      </c>
      <c r="AV80" s="59">
        <f t="shared" si="44"/>
        <v>24450000</v>
      </c>
      <c r="AW80" s="59">
        <f t="shared" si="44"/>
        <v>24450000</v>
      </c>
      <c r="AX80" s="59">
        <f t="shared" si="44"/>
        <v>24450000</v>
      </c>
      <c r="AY80" s="59">
        <f t="shared" si="44"/>
        <v>24450000</v>
      </c>
      <c r="AZ80" s="59">
        <f t="shared" si="44"/>
        <v>24450000</v>
      </c>
      <c r="BA80" s="59">
        <f t="shared" si="44"/>
        <v>24450000</v>
      </c>
      <c r="BB80" s="59">
        <f t="shared" si="44"/>
        <v>24450000</v>
      </c>
      <c r="BC80" s="59">
        <f t="shared" si="44"/>
        <v>24450000</v>
      </c>
      <c r="BD80" s="59">
        <f t="shared" si="44"/>
        <v>24450000</v>
      </c>
      <c r="BE80" s="59">
        <f t="shared" si="44"/>
        <v>24450000</v>
      </c>
      <c r="BF80" s="59">
        <f t="shared" ref="BF80:BM80" si="45">(BF19*BF20+BF21*BF22)*BF23</f>
        <v>24450000</v>
      </c>
      <c r="BG80" s="59">
        <f t="shared" si="45"/>
        <v>24450000</v>
      </c>
      <c r="BH80" s="59">
        <f t="shared" si="45"/>
        <v>24450000</v>
      </c>
      <c r="BI80" s="59">
        <f t="shared" si="45"/>
        <v>24450000</v>
      </c>
      <c r="BJ80" s="59">
        <f t="shared" si="45"/>
        <v>24450000</v>
      </c>
      <c r="BK80" s="59">
        <f t="shared" si="45"/>
        <v>24450000</v>
      </c>
      <c r="BL80" s="59">
        <f t="shared" si="45"/>
        <v>24450000</v>
      </c>
      <c r="BM80" s="59">
        <f t="shared" si="45"/>
        <v>24450000</v>
      </c>
    </row>
    <row r="81" spans="1:65" s="23" customFormat="1" x14ac:dyDescent="0.25">
      <c r="A81" s="27" t="s">
        <v>71</v>
      </c>
      <c r="B81" s="22"/>
      <c r="C81" s="22"/>
      <c r="D81" s="22">
        <f t="shared" ref="D81:BE81" si="46">D24*D80</f>
        <v>820800</v>
      </c>
      <c r="E81" s="22">
        <f t="shared" si="46"/>
        <v>928830.20285499631</v>
      </c>
      <c r="F81" s="22">
        <f t="shared" si="46"/>
        <v>1045887.9038317056</v>
      </c>
      <c r="G81" s="22">
        <f t="shared" si="46"/>
        <v>1217580.7663410972</v>
      </c>
      <c r="H81" s="22">
        <f t="shared" si="46"/>
        <v>1405648.6851990987</v>
      </c>
      <c r="I81" s="22">
        <f t="shared" si="46"/>
        <v>1610798.4973703984</v>
      </c>
      <c r="J81" s="22">
        <f t="shared" si="46"/>
        <v>1833737.0398196846</v>
      </c>
      <c r="K81" s="22">
        <f t="shared" si="46"/>
        <v>2075171.1495116453</v>
      </c>
      <c r="L81" s="22">
        <f t="shared" si="46"/>
        <v>2335807.6634109695</v>
      </c>
      <c r="M81" s="22">
        <f t="shared" si="46"/>
        <v>2616353.4184823446</v>
      </c>
      <c r="N81" s="22">
        <f t="shared" si="46"/>
        <v>2917515.2516904585</v>
      </c>
      <c r="O81" s="22">
        <f t="shared" si="46"/>
        <v>3240000</v>
      </c>
      <c r="P81" s="22">
        <f t="shared" si="46"/>
        <v>3240000</v>
      </c>
      <c r="Q81" s="22">
        <f t="shared" si="46"/>
        <v>3240000</v>
      </c>
      <c r="R81" s="22">
        <f t="shared" si="46"/>
        <v>3240000</v>
      </c>
      <c r="S81" s="22">
        <f t="shared" si="46"/>
        <v>3240000</v>
      </c>
      <c r="T81" s="22">
        <f t="shared" si="46"/>
        <v>3240000</v>
      </c>
      <c r="U81" s="22">
        <f t="shared" si="46"/>
        <v>3240000</v>
      </c>
      <c r="V81" s="22">
        <f t="shared" si="46"/>
        <v>3240000</v>
      </c>
      <c r="W81" s="22">
        <f t="shared" si="46"/>
        <v>3240000</v>
      </c>
      <c r="X81" s="22">
        <f t="shared" si="46"/>
        <v>3240000</v>
      </c>
      <c r="Y81" s="22">
        <f t="shared" si="46"/>
        <v>3240000</v>
      </c>
      <c r="Z81" s="22">
        <f t="shared" si="46"/>
        <v>3240000</v>
      </c>
      <c r="AA81" s="22">
        <f t="shared" si="46"/>
        <v>3240000</v>
      </c>
      <c r="AB81" s="22">
        <f t="shared" si="46"/>
        <v>3240000</v>
      </c>
      <c r="AC81" s="22">
        <f t="shared" si="46"/>
        <v>3240000</v>
      </c>
      <c r="AD81" s="22">
        <f t="shared" si="46"/>
        <v>3240000</v>
      </c>
      <c r="AE81" s="22">
        <f t="shared" si="46"/>
        <v>3240000</v>
      </c>
      <c r="AF81" s="22">
        <f t="shared" si="46"/>
        <v>3240000</v>
      </c>
      <c r="AG81" s="22">
        <f t="shared" si="46"/>
        <v>3240000</v>
      </c>
      <c r="AH81" s="22">
        <f t="shared" si="46"/>
        <v>3240000</v>
      </c>
      <c r="AI81" s="22">
        <f t="shared" si="46"/>
        <v>3240000</v>
      </c>
      <c r="AJ81" s="22">
        <f t="shared" si="46"/>
        <v>3240000</v>
      </c>
      <c r="AK81" s="22">
        <f t="shared" si="46"/>
        <v>3240000</v>
      </c>
      <c r="AL81" s="22">
        <f t="shared" si="46"/>
        <v>3240000</v>
      </c>
      <c r="AM81" s="22">
        <f t="shared" si="46"/>
        <v>3240000</v>
      </c>
      <c r="AN81" s="59">
        <f t="shared" si="46"/>
        <v>3667500</v>
      </c>
      <c r="AO81" s="59">
        <f t="shared" si="46"/>
        <v>3667500</v>
      </c>
      <c r="AP81" s="59">
        <f t="shared" si="46"/>
        <v>3667500</v>
      </c>
      <c r="AQ81" s="59">
        <f t="shared" si="46"/>
        <v>3667500</v>
      </c>
      <c r="AR81" s="59">
        <f t="shared" si="46"/>
        <v>3667500</v>
      </c>
      <c r="AS81" s="59">
        <f t="shared" si="46"/>
        <v>3667500</v>
      </c>
      <c r="AT81" s="59">
        <f t="shared" si="46"/>
        <v>3667500</v>
      </c>
      <c r="AU81" s="59">
        <f t="shared" si="46"/>
        <v>3667500</v>
      </c>
      <c r="AV81" s="59">
        <f t="shared" si="46"/>
        <v>3667500</v>
      </c>
      <c r="AW81" s="59">
        <f t="shared" si="46"/>
        <v>3667500</v>
      </c>
      <c r="AX81" s="59">
        <f t="shared" si="46"/>
        <v>3667500</v>
      </c>
      <c r="AY81" s="59">
        <f t="shared" si="46"/>
        <v>3667500</v>
      </c>
      <c r="AZ81" s="59">
        <f t="shared" si="46"/>
        <v>3667500</v>
      </c>
      <c r="BA81" s="59">
        <f t="shared" si="46"/>
        <v>3667500</v>
      </c>
      <c r="BB81" s="59">
        <f t="shared" si="46"/>
        <v>3667500</v>
      </c>
      <c r="BC81" s="59">
        <f t="shared" si="46"/>
        <v>3667500</v>
      </c>
      <c r="BD81" s="59">
        <f t="shared" si="46"/>
        <v>3667500</v>
      </c>
      <c r="BE81" s="59">
        <f t="shared" si="46"/>
        <v>3667500</v>
      </c>
      <c r="BF81" s="59">
        <f t="shared" ref="BF81:BM81" si="47">BF24*BF80</f>
        <v>3667500</v>
      </c>
      <c r="BG81" s="59">
        <f t="shared" si="47"/>
        <v>3667500</v>
      </c>
      <c r="BH81" s="59">
        <f t="shared" si="47"/>
        <v>3667500</v>
      </c>
      <c r="BI81" s="59">
        <f t="shared" si="47"/>
        <v>3667500</v>
      </c>
      <c r="BJ81" s="59">
        <f t="shared" si="47"/>
        <v>3667500</v>
      </c>
      <c r="BK81" s="59">
        <f t="shared" si="47"/>
        <v>3667500</v>
      </c>
      <c r="BL81" s="59">
        <f t="shared" si="47"/>
        <v>3667500</v>
      </c>
      <c r="BM81" s="59">
        <f t="shared" si="47"/>
        <v>3667500</v>
      </c>
    </row>
    <row r="82" spans="1:65" x14ac:dyDescent="0.25">
      <c r="A82" s="27" t="s">
        <v>72</v>
      </c>
      <c r="B82" s="29"/>
      <c r="C82" s="29"/>
      <c r="D82" s="22">
        <f t="shared" ref="D82:BE82" si="48">D43</f>
        <v>1050000</v>
      </c>
      <c r="E82" s="22">
        <f t="shared" si="48"/>
        <v>1400000</v>
      </c>
      <c r="F82" s="22">
        <f t="shared" si="48"/>
        <v>1750000</v>
      </c>
      <c r="G82" s="22">
        <f t="shared" si="48"/>
        <v>2100000</v>
      </c>
      <c r="H82" s="22">
        <f t="shared" si="48"/>
        <v>2100000</v>
      </c>
      <c r="I82" s="22">
        <f t="shared" si="48"/>
        <v>2100000</v>
      </c>
      <c r="J82" s="22">
        <f t="shared" si="48"/>
        <v>2100000</v>
      </c>
      <c r="K82" s="22">
        <f t="shared" si="48"/>
        <v>2100000</v>
      </c>
      <c r="L82" s="22">
        <f t="shared" si="48"/>
        <v>2100000</v>
      </c>
      <c r="M82" s="22">
        <f t="shared" si="48"/>
        <v>2100000</v>
      </c>
      <c r="N82" s="22">
        <f t="shared" si="48"/>
        <v>2100000</v>
      </c>
      <c r="O82" s="22">
        <f t="shared" si="48"/>
        <v>2100000</v>
      </c>
      <c r="P82" s="22">
        <f t="shared" si="48"/>
        <v>2100000</v>
      </c>
      <c r="Q82" s="22">
        <f t="shared" si="48"/>
        <v>2100000</v>
      </c>
      <c r="R82" s="22">
        <f t="shared" si="48"/>
        <v>2100000</v>
      </c>
      <c r="S82" s="22">
        <f t="shared" si="48"/>
        <v>2100000</v>
      </c>
      <c r="T82" s="22">
        <f t="shared" si="48"/>
        <v>2100000</v>
      </c>
      <c r="U82" s="22">
        <f t="shared" si="48"/>
        <v>2100000</v>
      </c>
      <c r="V82" s="22">
        <f t="shared" si="48"/>
        <v>2100000</v>
      </c>
      <c r="W82" s="22">
        <f t="shared" si="48"/>
        <v>2100000</v>
      </c>
      <c r="X82" s="22">
        <f t="shared" si="48"/>
        <v>2100000</v>
      </c>
      <c r="Y82" s="22">
        <f t="shared" si="48"/>
        <v>2100000</v>
      </c>
      <c r="Z82" s="22">
        <f t="shared" si="48"/>
        <v>2100000</v>
      </c>
      <c r="AA82" s="22">
        <f t="shared" si="48"/>
        <v>2100000</v>
      </c>
      <c r="AB82" s="22">
        <f t="shared" si="48"/>
        <v>2100000</v>
      </c>
      <c r="AC82" s="22">
        <f t="shared" si="48"/>
        <v>2100000</v>
      </c>
      <c r="AD82" s="22">
        <f t="shared" si="48"/>
        <v>2100000</v>
      </c>
      <c r="AE82" s="22">
        <f t="shared" si="48"/>
        <v>2100000</v>
      </c>
      <c r="AF82" s="22">
        <f t="shared" si="48"/>
        <v>2100000</v>
      </c>
      <c r="AG82" s="22">
        <f t="shared" si="48"/>
        <v>2100000</v>
      </c>
      <c r="AH82" s="22">
        <f t="shared" si="48"/>
        <v>2100000</v>
      </c>
      <c r="AI82" s="22">
        <f t="shared" si="48"/>
        <v>2100000</v>
      </c>
      <c r="AJ82" s="22">
        <f t="shared" si="48"/>
        <v>2100000</v>
      </c>
      <c r="AK82" s="22">
        <f t="shared" si="48"/>
        <v>2100000</v>
      </c>
      <c r="AL82" s="22">
        <f t="shared" si="48"/>
        <v>2100000</v>
      </c>
      <c r="AM82" s="22">
        <f t="shared" si="48"/>
        <v>2100000</v>
      </c>
      <c r="AN82" s="59">
        <f t="shared" si="48"/>
        <v>2100000</v>
      </c>
      <c r="AO82" s="59">
        <f t="shared" si="48"/>
        <v>2100000</v>
      </c>
      <c r="AP82" s="59">
        <f t="shared" si="48"/>
        <v>2100000</v>
      </c>
      <c r="AQ82" s="59">
        <f t="shared" si="48"/>
        <v>2100000</v>
      </c>
      <c r="AR82" s="59">
        <f t="shared" si="48"/>
        <v>2100000</v>
      </c>
      <c r="AS82" s="59">
        <f t="shared" si="48"/>
        <v>2100000</v>
      </c>
      <c r="AT82" s="59">
        <f t="shared" si="48"/>
        <v>2100000</v>
      </c>
      <c r="AU82" s="59">
        <f t="shared" si="48"/>
        <v>2100000</v>
      </c>
      <c r="AV82" s="59">
        <f t="shared" si="48"/>
        <v>2100000</v>
      </c>
      <c r="AW82" s="59">
        <f t="shared" si="48"/>
        <v>2100000</v>
      </c>
      <c r="AX82" s="59">
        <f t="shared" si="48"/>
        <v>2100000</v>
      </c>
      <c r="AY82" s="59">
        <f t="shared" si="48"/>
        <v>2100000</v>
      </c>
      <c r="AZ82" s="59">
        <f t="shared" si="48"/>
        <v>2100000</v>
      </c>
      <c r="BA82" s="59">
        <f t="shared" si="48"/>
        <v>2100000</v>
      </c>
      <c r="BB82" s="59">
        <f t="shared" si="48"/>
        <v>2100000</v>
      </c>
      <c r="BC82" s="59">
        <f t="shared" si="48"/>
        <v>2100000</v>
      </c>
      <c r="BD82" s="59">
        <f t="shared" si="48"/>
        <v>2100000</v>
      </c>
      <c r="BE82" s="59">
        <f t="shared" si="48"/>
        <v>2100000</v>
      </c>
      <c r="BF82" s="59">
        <f t="shared" ref="BF82:BM82" si="49">BF43</f>
        <v>2100000</v>
      </c>
      <c r="BG82" s="59">
        <f t="shared" si="49"/>
        <v>2100000</v>
      </c>
      <c r="BH82" s="59">
        <f t="shared" si="49"/>
        <v>2100000</v>
      </c>
      <c r="BI82" s="59">
        <f t="shared" si="49"/>
        <v>2100000</v>
      </c>
      <c r="BJ82" s="59">
        <f t="shared" si="49"/>
        <v>2100000</v>
      </c>
      <c r="BK82" s="59">
        <f t="shared" si="49"/>
        <v>2100000</v>
      </c>
      <c r="BL82" s="59">
        <f t="shared" si="49"/>
        <v>2100000</v>
      </c>
      <c r="BM82" s="59">
        <f t="shared" si="49"/>
        <v>2100000</v>
      </c>
    </row>
    <row r="83" spans="1:65" s="35" customFormat="1" x14ac:dyDescent="0.25">
      <c r="A83" s="38" t="s">
        <v>73</v>
      </c>
      <c r="B83" s="39"/>
      <c r="C83" s="39">
        <f t="shared" ref="C83:BE83" si="50">C80+C81+C82</f>
        <v>0</v>
      </c>
      <c r="D83" s="39">
        <f t="shared" si="50"/>
        <v>10078800</v>
      </c>
      <c r="E83" s="39">
        <f t="shared" si="50"/>
        <v>11213293.012772352</v>
      </c>
      <c r="F83" s="39">
        <f t="shared" si="50"/>
        <v>12383193.688955672</v>
      </c>
      <c r="G83" s="39">
        <f t="shared" si="50"/>
        <v>14032291.510142751</v>
      </c>
      <c r="H83" s="39">
        <f t="shared" si="50"/>
        <v>15399599.09842224</v>
      </c>
      <c r="I83" s="39">
        <f t="shared" si="50"/>
        <v>16835823.290758826</v>
      </c>
      <c r="J83" s="39">
        <f t="shared" si="50"/>
        <v>18341670.924117204</v>
      </c>
      <c r="K83" s="39">
        <f t="shared" si="50"/>
        <v>19917848.835462056</v>
      </c>
      <c r="L83" s="39">
        <f t="shared" si="50"/>
        <v>21565063.861758076</v>
      </c>
      <c r="M83" s="39">
        <f t="shared" si="50"/>
        <v>23284022.839969948</v>
      </c>
      <c r="N83" s="39">
        <f t="shared" si="50"/>
        <v>25075432.607062358</v>
      </c>
      <c r="O83" s="39">
        <f t="shared" si="50"/>
        <v>26940000</v>
      </c>
      <c r="P83" s="39">
        <f t="shared" si="50"/>
        <v>26940000</v>
      </c>
      <c r="Q83" s="39">
        <f t="shared" si="50"/>
        <v>26940000</v>
      </c>
      <c r="R83" s="39">
        <f t="shared" si="50"/>
        <v>26940000</v>
      </c>
      <c r="S83" s="39">
        <f t="shared" si="50"/>
        <v>26940000</v>
      </c>
      <c r="T83" s="39">
        <f t="shared" si="50"/>
        <v>26940000</v>
      </c>
      <c r="U83" s="39">
        <f t="shared" si="50"/>
        <v>26940000</v>
      </c>
      <c r="V83" s="39">
        <f t="shared" si="50"/>
        <v>26940000</v>
      </c>
      <c r="W83" s="39">
        <f t="shared" si="50"/>
        <v>26940000</v>
      </c>
      <c r="X83" s="39">
        <f t="shared" si="50"/>
        <v>26940000</v>
      </c>
      <c r="Y83" s="39">
        <f t="shared" si="50"/>
        <v>26940000</v>
      </c>
      <c r="Z83" s="39">
        <f t="shared" si="50"/>
        <v>26940000</v>
      </c>
      <c r="AA83" s="39">
        <f t="shared" si="50"/>
        <v>26940000</v>
      </c>
      <c r="AB83" s="39">
        <f t="shared" si="50"/>
        <v>26940000</v>
      </c>
      <c r="AC83" s="39">
        <f t="shared" si="50"/>
        <v>26940000</v>
      </c>
      <c r="AD83" s="39">
        <f t="shared" si="50"/>
        <v>26940000</v>
      </c>
      <c r="AE83" s="39">
        <f t="shared" si="50"/>
        <v>26940000</v>
      </c>
      <c r="AF83" s="39">
        <f t="shared" si="50"/>
        <v>26940000</v>
      </c>
      <c r="AG83" s="39">
        <f t="shared" si="50"/>
        <v>26940000</v>
      </c>
      <c r="AH83" s="39">
        <f t="shared" si="50"/>
        <v>26940000</v>
      </c>
      <c r="AI83" s="39">
        <f t="shared" si="50"/>
        <v>26940000</v>
      </c>
      <c r="AJ83" s="39">
        <f t="shared" si="50"/>
        <v>26940000</v>
      </c>
      <c r="AK83" s="39">
        <f t="shared" si="50"/>
        <v>26940000</v>
      </c>
      <c r="AL83" s="39">
        <f t="shared" si="50"/>
        <v>26940000</v>
      </c>
      <c r="AM83" s="39">
        <f t="shared" si="50"/>
        <v>26940000</v>
      </c>
      <c r="AN83" s="63">
        <f t="shared" si="50"/>
        <v>30217500</v>
      </c>
      <c r="AO83" s="63">
        <f t="shared" si="50"/>
        <v>30217500</v>
      </c>
      <c r="AP83" s="63">
        <f t="shared" si="50"/>
        <v>30217500</v>
      </c>
      <c r="AQ83" s="63">
        <f t="shared" si="50"/>
        <v>30217500</v>
      </c>
      <c r="AR83" s="63">
        <f t="shared" si="50"/>
        <v>30217500</v>
      </c>
      <c r="AS83" s="63">
        <f t="shared" si="50"/>
        <v>30217500</v>
      </c>
      <c r="AT83" s="63">
        <f t="shared" si="50"/>
        <v>30217500</v>
      </c>
      <c r="AU83" s="63">
        <f t="shared" si="50"/>
        <v>30217500</v>
      </c>
      <c r="AV83" s="63">
        <f t="shared" si="50"/>
        <v>30217500</v>
      </c>
      <c r="AW83" s="63">
        <f t="shared" si="50"/>
        <v>30217500</v>
      </c>
      <c r="AX83" s="63">
        <f t="shared" si="50"/>
        <v>30217500</v>
      </c>
      <c r="AY83" s="63">
        <f t="shared" si="50"/>
        <v>30217500</v>
      </c>
      <c r="AZ83" s="63">
        <f t="shared" si="50"/>
        <v>30217500</v>
      </c>
      <c r="BA83" s="63">
        <f t="shared" si="50"/>
        <v>30217500</v>
      </c>
      <c r="BB83" s="63">
        <f t="shared" si="50"/>
        <v>30217500</v>
      </c>
      <c r="BC83" s="63">
        <f t="shared" si="50"/>
        <v>30217500</v>
      </c>
      <c r="BD83" s="63">
        <f t="shared" si="50"/>
        <v>30217500</v>
      </c>
      <c r="BE83" s="63">
        <f t="shared" si="50"/>
        <v>30217500</v>
      </c>
      <c r="BF83" s="63">
        <f t="shared" ref="BF83:BM83" si="51">BF80+BF81+BF82</f>
        <v>30217500</v>
      </c>
      <c r="BG83" s="63">
        <f t="shared" si="51"/>
        <v>30217500</v>
      </c>
      <c r="BH83" s="63">
        <f t="shared" si="51"/>
        <v>30217500</v>
      </c>
      <c r="BI83" s="63">
        <f t="shared" si="51"/>
        <v>30217500</v>
      </c>
      <c r="BJ83" s="63">
        <f t="shared" si="51"/>
        <v>30217500</v>
      </c>
      <c r="BK83" s="63">
        <f t="shared" si="51"/>
        <v>30217500</v>
      </c>
      <c r="BL83" s="63">
        <f t="shared" si="51"/>
        <v>30217500</v>
      </c>
      <c r="BM83" s="63">
        <f t="shared" si="51"/>
        <v>30217500</v>
      </c>
    </row>
    <row r="84" spans="1:65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</row>
    <row r="85" spans="1:65" x14ac:dyDescent="0.25">
      <c r="A85" s="41" t="s">
        <v>74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</row>
    <row r="86" spans="1:65" x14ac:dyDescent="0.25">
      <c r="A86" s="42" t="s">
        <v>21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</row>
    <row r="87" spans="1:65" x14ac:dyDescent="0.25">
      <c r="A87" s="43" t="s">
        <v>75</v>
      </c>
      <c r="B87" s="29"/>
      <c r="C87" s="29"/>
      <c r="D87" s="29">
        <f t="shared" ref="D87:BE87" si="52">D28</f>
        <v>2400000</v>
      </c>
      <c r="E87" s="29">
        <f t="shared" si="52"/>
        <v>2475000</v>
      </c>
      <c r="F87" s="29">
        <f t="shared" si="52"/>
        <v>2520500</v>
      </c>
      <c r="G87" s="29">
        <f t="shared" si="52"/>
        <v>2566000</v>
      </c>
      <c r="H87" s="29">
        <f t="shared" si="52"/>
        <v>2611500</v>
      </c>
      <c r="I87" s="29">
        <f t="shared" si="52"/>
        <v>2657000</v>
      </c>
      <c r="J87" s="29">
        <f t="shared" si="52"/>
        <v>2702500</v>
      </c>
      <c r="K87" s="29">
        <f t="shared" si="52"/>
        <v>2748000</v>
      </c>
      <c r="L87" s="29">
        <f t="shared" si="52"/>
        <v>2793500</v>
      </c>
      <c r="M87" s="29">
        <f t="shared" si="52"/>
        <v>2839000</v>
      </c>
      <c r="N87" s="29">
        <f t="shared" si="52"/>
        <v>2884500</v>
      </c>
      <c r="O87" s="29">
        <f t="shared" si="52"/>
        <v>2930000</v>
      </c>
      <c r="P87" s="29">
        <f t="shared" si="52"/>
        <v>2930000</v>
      </c>
      <c r="Q87" s="29">
        <f t="shared" si="52"/>
        <v>2930000</v>
      </c>
      <c r="R87" s="29">
        <f t="shared" si="52"/>
        <v>2930000</v>
      </c>
      <c r="S87" s="29">
        <f t="shared" si="52"/>
        <v>2930000</v>
      </c>
      <c r="T87" s="29">
        <f t="shared" si="52"/>
        <v>2930000</v>
      </c>
      <c r="U87" s="29">
        <f t="shared" si="52"/>
        <v>2930000</v>
      </c>
      <c r="V87" s="29">
        <f t="shared" si="52"/>
        <v>2930000</v>
      </c>
      <c r="W87" s="29">
        <f t="shared" si="52"/>
        <v>2930000</v>
      </c>
      <c r="X87" s="29">
        <f t="shared" si="52"/>
        <v>2930000</v>
      </c>
      <c r="Y87" s="29">
        <f t="shared" si="52"/>
        <v>2930000</v>
      </c>
      <c r="Z87" s="29">
        <f t="shared" si="52"/>
        <v>2930000</v>
      </c>
      <c r="AA87" s="29">
        <f t="shared" si="52"/>
        <v>2930000</v>
      </c>
      <c r="AB87" s="29">
        <f t="shared" si="52"/>
        <v>2930000</v>
      </c>
      <c r="AC87" s="29">
        <f t="shared" si="52"/>
        <v>2930000</v>
      </c>
      <c r="AD87" s="29">
        <f t="shared" si="52"/>
        <v>2930000</v>
      </c>
      <c r="AE87" s="29">
        <f t="shared" si="52"/>
        <v>2930000</v>
      </c>
      <c r="AF87" s="29">
        <f t="shared" si="52"/>
        <v>2930000</v>
      </c>
      <c r="AG87" s="29">
        <f t="shared" si="52"/>
        <v>2930000</v>
      </c>
      <c r="AH87" s="29">
        <f t="shared" si="52"/>
        <v>2930000</v>
      </c>
      <c r="AI87" s="29">
        <f t="shared" si="52"/>
        <v>2930000</v>
      </c>
      <c r="AJ87" s="29">
        <f t="shared" si="52"/>
        <v>2930000</v>
      </c>
      <c r="AK87" s="29">
        <f t="shared" si="52"/>
        <v>2930000</v>
      </c>
      <c r="AL87" s="29">
        <f t="shared" si="52"/>
        <v>2930000</v>
      </c>
      <c r="AM87" s="29">
        <f t="shared" si="52"/>
        <v>2930000</v>
      </c>
      <c r="AN87" s="65">
        <f t="shared" si="52"/>
        <v>2930000</v>
      </c>
      <c r="AO87" s="65">
        <f t="shared" si="52"/>
        <v>2930000</v>
      </c>
      <c r="AP87" s="65">
        <f t="shared" si="52"/>
        <v>2930000</v>
      </c>
      <c r="AQ87" s="65">
        <f t="shared" si="52"/>
        <v>2930000</v>
      </c>
      <c r="AR87" s="65">
        <f t="shared" si="52"/>
        <v>2930000</v>
      </c>
      <c r="AS87" s="65">
        <f t="shared" si="52"/>
        <v>2930000</v>
      </c>
      <c r="AT87" s="65">
        <f t="shared" si="52"/>
        <v>2930000</v>
      </c>
      <c r="AU87" s="65">
        <f t="shared" si="52"/>
        <v>2930000</v>
      </c>
      <c r="AV87" s="65">
        <f t="shared" si="52"/>
        <v>2930000</v>
      </c>
      <c r="AW87" s="65">
        <f t="shared" si="52"/>
        <v>2930000</v>
      </c>
      <c r="AX87" s="65">
        <f t="shared" si="52"/>
        <v>2930000</v>
      </c>
      <c r="AY87" s="65">
        <f t="shared" si="52"/>
        <v>2930000</v>
      </c>
      <c r="AZ87" s="65">
        <f t="shared" si="52"/>
        <v>2930000</v>
      </c>
      <c r="BA87" s="65">
        <f t="shared" si="52"/>
        <v>2930000</v>
      </c>
      <c r="BB87" s="65">
        <f t="shared" si="52"/>
        <v>2930000</v>
      </c>
      <c r="BC87" s="65">
        <f t="shared" si="52"/>
        <v>2930000</v>
      </c>
      <c r="BD87" s="65">
        <f t="shared" si="52"/>
        <v>2930000</v>
      </c>
      <c r="BE87" s="65">
        <f t="shared" si="52"/>
        <v>2930000</v>
      </c>
      <c r="BF87" s="65">
        <f t="shared" ref="BF87:BM87" si="53">BF28</f>
        <v>2930000</v>
      </c>
      <c r="BG87" s="65">
        <f t="shared" si="53"/>
        <v>2930000</v>
      </c>
      <c r="BH87" s="65">
        <f t="shared" si="53"/>
        <v>2930000</v>
      </c>
      <c r="BI87" s="65">
        <f t="shared" si="53"/>
        <v>2930000</v>
      </c>
      <c r="BJ87" s="65">
        <f t="shared" si="53"/>
        <v>2930000</v>
      </c>
      <c r="BK87" s="65">
        <f t="shared" si="53"/>
        <v>2930000</v>
      </c>
      <c r="BL87" s="65">
        <f t="shared" si="53"/>
        <v>2930000</v>
      </c>
      <c r="BM87" s="65">
        <f t="shared" si="53"/>
        <v>2930000</v>
      </c>
    </row>
    <row r="88" spans="1:65" x14ac:dyDescent="0.25">
      <c r="A88" s="43" t="s">
        <v>153</v>
      </c>
      <c r="B88" s="29"/>
      <c r="C88" s="29"/>
      <c r="D88" s="29">
        <f>($B$38)*(D80)*$B$41</f>
        <v>98496</v>
      </c>
      <c r="E88" s="29">
        <f t="shared" ref="E88:BE88" si="54">($B$38)*(E80)*$B$41</f>
        <v>106613.55371900825</v>
      </c>
      <c r="F88" s="29">
        <f t="shared" si="54"/>
        <v>115047.66942148759</v>
      </c>
      <c r="G88" s="29">
        <f t="shared" si="54"/>
        <v>128576.52892561984</v>
      </c>
      <c r="H88" s="29">
        <f t="shared" si="54"/>
        <v>142727.40495867768</v>
      </c>
      <c r="I88" s="29">
        <f t="shared" si="54"/>
        <v>157500.29752066117</v>
      </c>
      <c r="J88" s="29">
        <f t="shared" si="54"/>
        <v>172895.20661157023</v>
      </c>
      <c r="K88" s="29">
        <f t="shared" si="54"/>
        <v>188912.13223140495</v>
      </c>
      <c r="L88" s="29">
        <f t="shared" si="54"/>
        <v>205551.07438016529</v>
      </c>
      <c r="M88" s="29">
        <f t="shared" si="54"/>
        <v>222812.03305785125</v>
      </c>
      <c r="N88" s="29">
        <f t="shared" si="54"/>
        <v>240695.00826446278</v>
      </c>
      <c r="O88" s="29">
        <f t="shared" si="54"/>
        <v>259200</v>
      </c>
      <c r="P88" s="29">
        <f t="shared" si="54"/>
        <v>259200</v>
      </c>
      <c r="Q88" s="29">
        <f t="shared" si="54"/>
        <v>259200</v>
      </c>
      <c r="R88" s="29">
        <f t="shared" si="54"/>
        <v>259200</v>
      </c>
      <c r="S88" s="29">
        <f t="shared" si="54"/>
        <v>259200</v>
      </c>
      <c r="T88" s="29">
        <f t="shared" si="54"/>
        <v>259200</v>
      </c>
      <c r="U88" s="29">
        <f t="shared" si="54"/>
        <v>259200</v>
      </c>
      <c r="V88" s="29">
        <f t="shared" si="54"/>
        <v>259200</v>
      </c>
      <c r="W88" s="29">
        <f t="shared" si="54"/>
        <v>259200</v>
      </c>
      <c r="X88" s="29">
        <f t="shared" si="54"/>
        <v>259200</v>
      </c>
      <c r="Y88" s="29">
        <f t="shared" si="54"/>
        <v>259200</v>
      </c>
      <c r="Z88" s="29">
        <f t="shared" si="54"/>
        <v>259200</v>
      </c>
      <c r="AA88" s="29">
        <f t="shared" si="54"/>
        <v>259200</v>
      </c>
      <c r="AB88" s="29">
        <f t="shared" si="54"/>
        <v>259200</v>
      </c>
      <c r="AC88" s="29">
        <f t="shared" si="54"/>
        <v>259200</v>
      </c>
      <c r="AD88" s="29">
        <f t="shared" si="54"/>
        <v>259200</v>
      </c>
      <c r="AE88" s="29">
        <f t="shared" si="54"/>
        <v>259200</v>
      </c>
      <c r="AF88" s="29">
        <f t="shared" si="54"/>
        <v>259200</v>
      </c>
      <c r="AG88" s="29">
        <f t="shared" si="54"/>
        <v>259200</v>
      </c>
      <c r="AH88" s="29">
        <f t="shared" si="54"/>
        <v>259200</v>
      </c>
      <c r="AI88" s="29">
        <f t="shared" si="54"/>
        <v>259200</v>
      </c>
      <c r="AJ88" s="29">
        <f t="shared" si="54"/>
        <v>259200</v>
      </c>
      <c r="AK88" s="29">
        <f t="shared" si="54"/>
        <v>259200</v>
      </c>
      <c r="AL88" s="29">
        <f t="shared" si="54"/>
        <v>259200</v>
      </c>
      <c r="AM88" s="29">
        <f t="shared" si="54"/>
        <v>259200</v>
      </c>
      <c r="AN88" s="65">
        <f t="shared" si="54"/>
        <v>293400</v>
      </c>
      <c r="AO88" s="65">
        <f t="shared" si="54"/>
        <v>293400</v>
      </c>
      <c r="AP88" s="65">
        <f t="shared" si="54"/>
        <v>293400</v>
      </c>
      <c r="AQ88" s="65">
        <f t="shared" si="54"/>
        <v>293400</v>
      </c>
      <c r="AR88" s="65">
        <f t="shared" si="54"/>
        <v>293400</v>
      </c>
      <c r="AS88" s="65">
        <f t="shared" si="54"/>
        <v>293400</v>
      </c>
      <c r="AT88" s="65">
        <f t="shared" si="54"/>
        <v>293400</v>
      </c>
      <c r="AU88" s="65">
        <f t="shared" si="54"/>
        <v>293400</v>
      </c>
      <c r="AV88" s="65">
        <f t="shared" si="54"/>
        <v>293400</v>
      </c>
      <c r="AW88" s="65">
        <f t="shared" si="54"/>
        <v>293400</v>
      </c>
      <c r="AX88" s="65">
        <f t="shared" si="54"/>
        <v>293400</v>
      </c>
      <c r="AY88" s="65">
        <f t="shared" si="54"/>
        <v>293400</v>
      </c>
      <c r="AZ88" s="65">
        <f t="shared" si="54"/>
        <v>293400</v>
      </c>
      <c r="BA88" s="65">
        <f t="shared" si="54"/>
        <v>293400</v>
      </c>
      <c r="BB88" s="65">
        <f t="shared" si="54"/>
        <v>293400</v>
      </c>
      <c r="BC88" s="65">
        <f t="shared" si="54"/>
        <v>293400</v>
      </c>
      <c r="BD88" s="65">
        <f t="shared" si="54"/>
        <v>293400</v>
      </c>
      <c r="BE88" s="65">
        <f t="shared" si="54"/>
        <v>293400</v>
      </c>
      <c r="BF88" s="65">
        <f t="shared" ref="BF88:BM88" si="55">($B$38)*(BF80)*$B$41</f>
        <v>293400</v>
      </c>
      <c r="BG88" s="65">
        <f t="shared" si="55"/>
        <v>293400</v>
      </c>
      <c r="BH88" s="65">
        <f t="shared" si="55"/>
        <v>293400</v>
      </c>
      <c r="BI88" s="65">
        <f t="shared" si="55"/>
        <v>293400</v>
      </c>
      <c r="BJ88" s="65">
        <f t="shared" si="55"/>
        <v>293400</v>
      </c>
      <c r="BK88" s="65">
        <f t="shared" si="55"/>
        <v>293400</v>
      </c>
      <c r="BL88" s="65">
        <f t="shared" si="55"/>
        <v>293400</v>
      </c>
      <c r="BM88" s="65">
        <f t="shared" si="55"/>
        <v>293400</v>
      </c>
    </row>
    <row r="89" spans="1:65" x14ac:dyDescent="0.25">
      <c r="A89" s="43" t="s">
        <v>152</v>
      </c>
      <c r="B89" s="29"/>
      <c r="C89" s="29"/>
      <c r="D89" s="29">
        <f>$B$37*(D80)*$B$40</f>
        <v>246240</v>
      </c>
      <c r="E89" s="29">
        <f t="shared" ref="E89:BE89" si="56">$B$37*(E80)*$B$40</f>
        <v>266533.88429752062</v>
      </c>
      <c r="F89" s="29">
        <f t="shared" si="56"/>
        <v>287619.17355371901</v>
      </c>
      <c r="G89" s="29">
        <f t="shared" si="56"/>
        <v>321441.32231404964</v>
      </c>
      <c r="H89" s="29">
        <f t="shared" si="56"/>
        <v>356818.51239669422</v>
      </c>
      <c r="I89" s="29">
        <f t="shared" si="56"/>
        <v>393750.74380165292</v>
      </c>
      <c r="J89" s="29">
        <f t="shared" si="56"/>
        <v>432238.01652892563</v>
      </c>
      <c r="K89" s="29">
        <f t="shared" si="56"/>
        <v>472280.33057851234</v>
      </c>
      <c r="L89" s="29">
        <f t="shared" si="56"/>
        <v>513877.68595041323</v>
      </c>
      <c r="M89" s="29">
        <f t="shared" si="56"/>
        <v>557030.08264462813</v>
      </c>
      <c r="N89" s="29">
        <f t="shared" si="56"/>
        <v>601737.52066115697</v>
      </c>
      <c r="O89" s="29">
        <f t="shared" si="56"/>
        <v>648000</v>
      </c>
      <c r="P89" s="29">
        <f t="shared" si="56"/>
        <v>648000</v>
      </c>
      <c r="Q89" s="29">
        <f t="shared" si="56"/>
        <v>648000</v>
      </c>
      <c r="R89" s="29">
        <f t="shared" si="56"/>
        <v>648000</v>
      </c>
      <c r="S89" s="29">
        <f t="shared" si="56"/>
        <v>648000</v>
      </c>
      <c r="T89" s="29">
        <f t="shared" si="56"/>
        <v>648000</v>
      </c>
      <c r="U89" s="29">
        <f t="shared" si="56"/>
        <v>648000</v>
      </c>
      <c r="V89" s="29">
        <f t="shared" si="56"/>
        <v>648000</v>
      </c>
      <c r="W89" s="29">
        <f t="shared" si="56"/>
        <v>648000</v>
      </c>
      <c r="X89" s="29">
        <f t="shared" si="56"/>
        <v>648000</v>
      </c>
      <c r="Y89" s="29">
        <f t="shared" si="56"/>
        <v>648000</v>
      </c>
      <c r="Z89" s="29">
        <f t="shared" si="56"/>
        <v>648000</v>
      </c>
      <c r="AA89" s="29">
        <f t="shared" si="56"/>
        <v>648000</v>
      </c>
      <c r="AB89" s="29">
        <f t="shared" si="56"/>
        <v>648000</v>
      </c>
      <c r="AC89" s="29">
        <f t="shared" si="56"/>
        <v>648000</v>
      </c>
      <c r="AD89" s="29">
        <f t="shared" si="56"/>
        <v>648000</v>
      </c>
      <c r="AE89" s="29">
        <f t="shared" si="56"/>
        <v>648000</v>
      </c>
      <c r="AF89" s="29">
        <f t="shared" si="56"/>
        <v>648000</v>
      </c>
      <c r="AG89" s="29">
        <f t="shared" si="56"/>
        <v>648000</v>
      </c>
      <c r="AH89" s="29">
        <f t="shared" si="56"/>
        <v>648000</v>
      </c>
      <c r="AI89" s="29">
        <f t="shared" si="56"/>
        <v>648000</v>
      </c>
      <c r="AJ89" s="29">
        <f t="shared" si="56"/>
        <v>648000</v>
      </c>
      <c r="AK89" s="29">
        <f t="shared" si="56"/>
        <v>648000</v>
      </c>
      <c r="AL89" s="29">
        <f t="shared" si="56"/>
        <v>648000</v>
      </c>
      <c r="AM89" s="29">
        <f t="shared" si="56"/>
        <v>648000</v>
      </c>
      <c r="AN89" s="65">
        <f t="shared" si="56"/>
        <v>733500</v>
      </c>
      <c r="AO89" s="65">
        <f t="shared" si="56"/>
        <v>733500</v>
      </c>
      <c r="AP89" s="65">
        <f t="shared" si="56"/>
        <v>733500</v>
      </c>
      <c r="AQ89" s="65">
        <f t="shared" si="56"/>
        <v>733500</v>
      </c>
      <c r="AR89" s="65">
        <f t="shared" si="56"/>
        <v>733500</v>
      </c>
      <c r="AS89" s="65">
        <f t="shared" si="56"/>
        <v>733500</v>
      </c>
      <c r="AT89" s="65">
        <f t="shared" si="56"/>
        <v>733500</v>
      </c>
      <c r="AU89" s="65">
        <f t="shared" si="56"/>
        <v>733500</v>
      </c>
      <c r="AV89" s="65">
        <f t="shared" si="56"/>
        <v>733500</v>
      </c>
      <c r="AW89" s="65">
        <f t="shared" si="56"/>
        <v>733500</v>
      </c>
      <c r="AX89" s="65">
        <f t="shared" si="56"/>
        <v>733500</v>
      </c>
      <c r="AY89" s="65">
        <f t="shared" si="56"/>
        <v>733500</v>
      </c>
      <c r="AZ89" s="65">
        <f t="shared" si="56"/>
        <v>733500</v>
      </c>
      <c r="BA89" s="65">
        <f t="shared" si="56"/>
        <v>733500</v>
      </c>
      <c r="BB89" s="65">
        <f t="shared" si="56"/>
        <v>733500</v>
      </c>
      <c r="BC89" s="65">
        <f t="shared" si="56"/>
        <v>733500</v>
      </c>
      <c r="BD89" s="65">
        <f t="shared" si="56"/>
        <v>733500</v>
      </c>
      <c r="BE89" s="65">
        <f t="shared" si="56"/>
        <v>733500</v>
      </c>
      <c r="BF89" s="65">
        <f t="shared" ref="BF89:BM89" si="57">$B$37*(BF80)*$B$40</f>
        <v>733500</v>
      </c>
      <c r="BG89" s="65">
        <f t="shared" si="57"/>
        <v>733500</v>
      </c>
      <c r="BH89" s="65">
        <f t="shared" si="57"/>
        <v>733500</v>
      </c>
      <c r="BI89" s="65">
        <f t="shared" si="57"/>
        <v>733500</v>
      </c>
      <c r="BJ89" s="65">
        <f t="shared" si="57"/>
        <v>733500</v>
      </c>
      <c r="BK89" s="65">
        <f t="shared" si="57"/>
        <v>733500</v>
      </c>
      <c r="BL89" s="65">
        <f t="shared" si="57"/>
        <v>733500</v>
      </c>
      <c r="BM89" s="65">
        <f t="shared" si="57"/>
        <v>733500</v>
      </c>
    </row>
    <row r="90" spans="1:65" x14ac:dyDescent="0.25">
      <c r="A90" s="43" t="s">
        <v>23</v>
      </c>
      <c r="B90" s="29"/>
      <c r="C90" s="29"/>
      <c r="D90" s="29">
        <f t="shared" ref="D90:BE90" si="58">D30</f>
        <v>230000</v>
      </c>
      <c r="E90" s="29">
        <f t="shared" si="58"/>
        <v>240909.09090909091</v>
      </c>
      <c r="F90" s="29">
        <f t="shared" si="58"/>
        <v>251818.18181818182</v>
      </c>
      <c r="G90" s="29">
        <f t="shared" si="58"/>
        <v>262727.27272727271</v>
      </c>
      <c r="H90" s="29">
        <f t="shared" si="58"/>
        <v>273636.36363636359</v>
      </c>
      <c r="I90" s="29">
        <f t="shared" si="58"/>
        <v>284545.45454545447</v>
      </c>
      <c r="J90" s="29">
        <f t="shared" si="58"/>
        <v>295454.54545454535</v>
      </c>
      <c r="K90" s="29">
        <f t="shared" si="58"/>
        <v>306363.63636363624</v>
      </c>
      <c r="L90" s="29">
        <f t="shared" si="58"/>
        <v>317272.72727272712</v>
      </c>
      <c r="M90" s="29">
        <f t="shared" si="58"/>
        <v>328181.818181818</v>
      </c>
      <c r="N90" s="29">
        <f t="shared" si="58"/>
        <v>339090.90909090888</v>
      </c>
      <c r="O90" s="29">
        <f t="shared" si="58"/>
        <v>350000</v>
      </c>
      <c r="P90" s="29">
        <f t="shared" si="58"/>
        <v>350000</v>
      </c>
      <c r="Q90" s="29">
        <f t="shared" si="58"/>
        <v>350000</v>
      </c>
      <c r="R90" s="29">
        <f t="shared" si="58"/>
        <v>350000</v>
      </c>
      <c r="S90" s="29">
        <f t="shared" si="58"/>
        <v>350000</v>
      </c>
      <c r="T90" s="29">
        <f t="shared" si="58"/>
        <v>350000</v>
      </c>
      <c r="U90" s="29">
        <f t="shared" si="58"/>
        <v>350000</v>
      </c>
      <c r="V90" s="29">
        <f t="shared" si="58"/>
        <v>350000</v>
      </c>
      <c r="W90" s="29">
        <f t="shared" si="58"/>
        <v>350000</v>
      </c>
      <c r="X90" s="29">
        <f t="shared" si="58"/>
        <v>350000</v>
      </c>
      <c r="Y90" s="29">
        <f t="shared" si="58"/>
        <v>350000</v>
      </c>
      <c r="Z90" s="29">
        <f t="shared" si="58"/>
        <v>350000</v>
      </c>
      <c r="AA90" s="29">
        <f t="shared" si="58"/>
        <v>350000</v>
      </c>
      <c r="AB90" s="29">
        <f t="shared" si="58"/>
        <v>350000</v>
      </c>
      <c r="AC90" s="29">
        <f t="shared" si="58"/>
        <v>350000</v>
      </c>
      <c r="AD90" s="29">
        <f t="shared" si="58"/>
        <v>350000</v>
      </c>
      <c r="AE90" s="29">
        <f t="shared" si="58"/>
        <v>350000</v>
      </c>
      <c r="AF90" s="29">
        <f t="shared" si="58"/>
        <v>350000</v>
      </c>
      <c r="AG90" s="29">
        <f t="shared" si="58"/>
        <v>350000</v>
      </c>
      <c r="AH90" s="29">
        <f t="shared" si="58"/>
        <v>350000</v>
      </c>
      <c r="AI90" s="29">
        <f t="shared" si="58"/>
        <v>350000</v>
      </c>
      <c r="AJ90" s="29">
        <f t="shared" si="58"/>
        <v>350000</v>
      </c>
      <c r="AK90" s="29">
        <f t="shared" si="58"/>
        <v>350000</v>
      </c>
      <c r="AL90" s="29">
        <f t="shared" si="58"/>
        <v>350000</v>
      </c>
      <c r="AM90" s="29">
        <f t="shared" si="58"/>
        <v>350000</v>
      </c>
      <c r="AN90" s="65">
        <f t="shared" si="58"/>
        <v>350000</v>
      </c>
      <c r="AO90" s="65">
        <f t="shared" si="58"/>
        <v>350000</v>
      </c>
      <c r="AP90" s="65">
        <f t="shared" si="58"/>
        <v>350000</v>
      </c>
      <c r="AQ90" s="65">
        <f t="shared" si="58"/>
        <v>350000</v>
      </c>
      <c r="AR90" s="65">
        <f t="shared" si="58"/>
        <v>350000</v>
      </c>
      <c r="AS90" s="65">
        <f t="shared" si="58"/>
        <v>350000</v>
      </c>
      <c r="AT90" s="65">
        <f t="shared" si="58"/>
        <v>350000</v>
      </c>
      <c r="AU90" s="65">
        <f t="shared" si="58"/>
        <v>350000</v>
      </c>
      <c r="AV90" s="65">
        <f t="shared" si="58"/>
        <v>350000</v>
      </c>
      <c r="AW90" s="65">
        <f t="shared" si="58"/>
        <v>350000</v>
      </c>
      <c r="AX90" s="65">
        <f t="shared" si="58"/>
        <v>350000</v>
      </c>
      <c r="AY90" s="65">
        <f t="shared" si="58"/>
        <v>350000</v>
      </c>
      <c r="AZ90" s="65">
        <f t="shared" si="58"/>
        <v>350000</v>
      </c>
      <c r="BA90" s="65">
        <f t="shared" si="58"/>
        <v>350000</v>
      </c>
      <c r="BB90" s="65">
        <f t="shared" si="58"/>
        <v>350000</v>
      </c>
      <c r="BC90" s="65">
        <f t="shared" si="58"/>
        <v>350000</v>
      </c>
      <c r="BD90" s="65">
        <f t="shared" si="58"/>
        <v>350000</v>
      </c>
      <c r="BE90" s="65">
        <f t="shared" si="58"/>
        <v>350000</v>
      </c>
      <c r="BF90" s="65">
        <f t="shared" ref="BF90:BM90" si="59">BF30</f>
        <v>350000</v>
      </c>
      <c r="BG90" s="65">
        <f t="shared" si="59"/>
        <v>350000</v>
      </c>
      <c r="BH90" s="65">
        <f t="shared" si="59"/>
        <v>350000</v>
      </c>
      <c r="BI90" s="65">
        <f t="shared" si="59"/>
        <v>350000</v>
      </c>
      <c r="BJ90" s="65">
        <f t="shared" si="59"/>
        <v>350000</v>
      </c>
      <c r="BK90" s="65">
        <f t="shared" si="59"/>
        <v>350000</v>
      </c>
      <c r="BL90" s="65">
        <f t="shared" si="59"/>
        <v>350000</v>
      </c>
      <c r="BM90" s="65">
        <f t="shared" si="59"/>
        <v>350000</v>
      </c>
    </row>
    <row r="91" spans="1:65" x14ac:dyDescent="0.25">
      <c r="A91" s="43" t="s">
        <v>62</v>
      </c>
      <c r="B91" s="29"/>
      <c r="C91" s="29"/>
      <c r="D91" s="29">
        <f t="shared" ref="D91:BE91" si="60">D87*$B$69</f>
        <v>144000</v>
      </c>
      <c r="E91" s="29">
        <f t="shared" si="60"/>
        <v>148500</v>
      </c>
      <c r="F91" s="29">
        <f t="shared" si="60"/>
        <v>151230</v>
      </c>
      <c r="G91" s="29">
        <f t="shared" si="60"/>
        <v>153960</v>
      </c>
      <c r="H91" s="29">
        <f t="shared" si="60"/>
        <v>156690</v>
      </c>
      <c r="I91" s="29">
        <f t="shared" si="60"/>
        <v>159420</v>
      </c>
      <c r="J91" s="29">
        <f t="shared" si="60"/>
        <v>162150</v>
      </c>
      <c r="K91" s="29">
        <f t="shared" si="60"/>
        <v>164880</v>
      </c>
      <c r="L91" s="29">
        <f t="shared" si="60"/>
        <v>167610</v>
      </c>
      <c r="M91" s="29">
        <f t="shared" si="60"/>
        <v>170340</v>
      </c>
      <c r="N91" s="29">
        <f t="shared" si="60"/>
        <v>173070</v>
      </c>
      <c r="O91" s="29">
        <f t="shared" si="60"/>
        <v>175800</v>
      </c>
      <c r="P91" s="29">
        <f t="shared" si="60"/>
        <v>175800</v>
      </c>
      <c r="Q91" s="29">
        <f t="shared" si="60"/>
        <v>175800</v>
      </c>
      <c r="R91" s="29">
        <f t="shared" si="60"/>
        <v>175800</v>
      </c>
      <c r="S91" s="29">
        <f t="shared" si="60"/>
        <v>175800</v>
      </c>
      <c r="T91" s="29">
        <f t="shared" si="60"/>
        <v>175800</v>
      </c>
      <c r="U91" s="29">
        <f t="shared" si="60"/>
        <v>175800</v>
      </c>
      <c r="V91" s="29">
        <f t="shared" si="60"/>
        <v>175800</v>
      </c>
      <c r="W91" s="29">
        <f t="shared" si="60"/>
        <v>175800</v>
      </c>
      <c r="X91" s="29">
        <f t="shared" si="60"/>
        <v>175800</v>
      </c>
      <c r="Y91" s="29">
        <f t="shared" si="60"/>
        <v>175800</v>
      </c>
      <c r="Z91" s="29">
        <f t="shared" si="60"/>
        <v>175800</v>
      </c>
      <c r="AA91" s="29">
        <f t="shared" si="60"/>
        <v>175800</v>
      </c>
      <c r="AB91" s="29">
        <f t="shared" si="60"/>
        <v>175800</v>
      </c>
      <c r="AC91" s="29">
        <f t="shared" si="60"/>
        <v>175800</v>
      </c>
      <c r="AD91" s="29">
        <f t="shared" si="60"/>
        <v>175800</v>
      </c>
      <c r="AE91" s="29">
        <f t="shared" si="60"/>
        <v>175800</v>
      </c>
      <c r="AF91" s="29">
        <f t="shared" si="60"/>
        <v>175800</v>
      </c>
      <c r="AG91" s="29">
        <f t="shared" si="60"/>
        <v>175800</v>
      </c>
      <c r="AH91" s="29">
        <f t="shared" si="60"/>
        <v>175800</v>
      </c>
      <c r="AI91" s="29">
        <f t="shared" si="60"/>
        <v>175800</v>
      </c>
      <c r="AJ91" s="29">
        <f t="shared" si="60"/>
        <v>175800</v>
      </c>
      <c r="AK91" s="29">
        <f t="shared" si="60"/>
        <v>175800</v>
      </c>
      <c r="AL91" s="29">
        <f t="shared" si="60"/>
        <v>175800</v>
      </c>
      <c r="AM91" s="29">
        <f t="shared" si="60"/>
        <v>175800</v>
      </c>
      <c r="AN91" s="65">
        <f t="shared" si="60"/>
        <v>175800</v>
      </c>
      <c r="AO91" s="65">
        <f t="shared" si="60"/>
        <v>175800</v>
      </c>
      <c r="AP91" s="65">
        <f t="shared" si="60"/>
        <v>175800</v>
      </c>
      <c r="AQ91" s="65">
        <f t="shared" si="60"/>
        <v>175800</v>
      </c>
      <c r="AR91" s="65">
        <f t="shared" si="60"/>
        <v>175800</v>
      </c>
      <c r="AS91" s="65">
        <f t="shared" si="60"/>
        <v>175800</v>
      </c>
      <c r="AT91" s="65">
        <f t="shared" si="60"/>
        <v>175800</v>
      </c>
      <c r="AU91" s="65">
        <f t="shared" si="60"/>
        <v>175800</v>
      </c>
      <c r="AV91" s="65">
        <f t="shared" si="60"/>
        <v>175800</v>
      </c>
      <c r="AW91" s="65">
        <f t="shared" si="60"/>
        <v>175800</v>
      </c>
      <c r="AX91" s="65">
        <f t="shared" si="60"/>
        <v>175800</v>
      </c>
      <c r="AY91" s="65">
        <f t="shared" si="60"/>
        <v>175800</v>
      </c>
      <c r="AZ91" s="65">
        <f t="shared" si="60"/>
        <v>175800</v>
      </c>
      <c r="BA91" s="65">
        <f t="shared" si="60"/>
        <v>175800</v>
      </c>
      <c r="BB91" s="65">
        <f t="shared" si="60"/>
        <v>175800</v>
      </c>
      <c r="BC91" s="65">
        <f t="shared" si="60"/>
        <v>175800</v>
      </c>
      <c r="BD91" s="65">
        <f t="shared" si="60"/>
        <v>175800</v>
      </c>
      <c r="BE91" s="65">
        <f t="shared" si="60"/>
        <v>175800</v>
      </c>
      <c r="BF91" s="65">
        <f t="shared" ref="BF91:BM91" si="61">BF87*$B$69</f>
        <v>175800</v>
      </c>
      <c r="BG91" s="65">
        <f t="shared" si="61"/>
        <v>175800</v>
      </c>
      <c r="BH91" s="65">
        <f t="shared" si="61"/>
        <v>175800</v>
      </c>
      <c r="BI91" s="65">
        <f t="shared" si="61"/>
        <v>175800</v>
      </c>
      <c r="BJ91" s="65">
        <f t="shared" si="61"/>
        <v>175800</v>
      </c>
      <c r="BK91" s="65">
        <f t="shared" si="61"/>
        <v>175800</v>
      </c>
      <c r="BL91" s="65">
        <f t="shared" si="61"/>
        <v>175800</v>
      </c>
      <c r="BM91" s="65">
        <f t="shared" si="61"/>
        <v>175800</v>
      </c>
    </row>
    <row r="92" spans="1:65" x14ac:dyDescent="0.25">
      <c r="A92" s="43" t="s">
        <v>76</v>
      </c>
      <c r="B92" s="29"/>
      <c r="C92" s="29"/>
      <c r="D92" s="29">
        <f t="shared" ref="D92:BM92" si="62">$B$47</f>
        <v>2700000</v>
      </c>
      <c r="E92" s="29">
        <f t="shared" si="62"/>
        <v>2700000</v>
      </c>
      <c r="F92" s="29">
        <f t="shared" si="62"/>
        <v>2700000</v>
      </c>
      <c r="G92" s="29">
        <f t="shared" si="62"/>
        <v>2700000</v>
      </c>
      <c r="H92" s="29">
        <f t="shared" si="62"/>
        <v>2700000</v>
      </c>
      <c r="I92" s="29">
        <f t="shared" si="62"/>
        <v>2700000</v>
      </c>
      <c r="J92" s="29">
        <f t="shared" si="62"/>
        <v>2700000</v>
      </c>
      <c r="K92" s="29">
        <f t="shared" si="62"/>
        <v>2700000</v>
      </c>
      <c r="L92" s="29">
        <f t="shared" si="62"/>
        <v>2700000</v>
      </c>
      <c r="M92" s="29">
        <f t="shared" si="62"/>
        <v>2700000</v>
      </c>
      <c r="N92" s="29">
        <f t="shared" si="62"/>
        <v>2700000</v>
      </c>
      <c r="O92" s="29">
        <f t="shared" si="62"/>
        <v>2700000</v>
      </c>
      <c r="P92" s="29">
        <f t="shared" si="62"/>
        <v>2700000</v>
      </c>
      <c r="Q92" s="29">
        <f t="shared" si="62"/>
        <v>2700000</v>
      </c>
      <c r="R92" s="29">
        <f t="shared" si="62"/>
        <v>2700000</v>
      </c>
      <c r="S92" s="29">
        <f t="shared" si="62"/>
        <v>2700000</v>
      </c>
      <c r="T92" s="29">
        <f t="shared" si="62"/>
        <v>2700000</v>
      </c>
      <c r="U92" s="29">
        <f t="shared" si="62"/>
        <v>2700000</v>
      </c>
      <c r="V92" s="29">
        <f t="shared" si="62"/>
        <v>2700000</v>
      </c>
      <c r="W92" s="29">
        <f t="shared" si="62"/>
        <v>2700000</v>
      </c>
      <c r="X92" s="29">
        <f t="shared" si="62"/>
        <v>2700000</v>
      </c>
      <c r="Y92" s="29">
        <f t="shared" si="62"/>
        <v>2700000</v>
      </c>
      <c r="Z92" s="29">
        <f t="shared" si="62"/>
        <v>2700000</v>
      </c>
      <c r="AA92" s="29">
        <f t="shared" si="62"/>
        <v>2700000</v>
      </c>
      <c r="AB92" s="29">
        <f t="shared" si="62"/>
        <v>2700000</v>
      </c>
      <c r="AC92" s="29">
        <f t="shared" si="62"/>
        <v>2700000</v>
      </c>
      <c r="AD92" s="29">
        <f t="shared" si="62"/>
        <v>2700000</v>
      </c>
      <c r="AE92" s="29">
        <f t="shared" si="62"/>
        <v>2700000</v>
      </c>
      <c r="AF92" s="29">
        <f t="shared" si="62"/>
        <v>2700000</v>
      </c>
      <c r="AG92" s="29">
        <f t="shared" si="62"/>
        <v>2700000</v>
      </c>
      <c r="AH92" s="29">
        <f t="shared" si="62"/>
        <v>2700000</v>
      </c>
      <c r="AI92" s="29">
        <f t="shared" si="62"/>
        <v>2700000</v>
      </c>
      <c r="AJ92" s="29">
        <f t="shared" si="62"/>
        <v>2700000</v>
      </c>
      <c r="AK92" s="29">
        <f t="shared" si="62"/>
        <v>2700000</v>
      </c>
      <c r="AL92" s="29">
        <f t="shared" si="62"/>
        <v>2700000</v>
      </c>
      <c r="AM92" s="29">
        <f t="shared" si="62"/>
        <v>2700000</v>
      </c>
      <c r="AN92" s="65">
        <f t="shared" si="62"/>
        <v>2700000</v>
      </c>
      <c r="AO92" s="65">
        <f t="shared" si="62"/>
        <v>2700000</v>
      </c>
      <c r="AP92" s="65">
        <f t="shared" si="62"/>
        <v>2700000</v>
      </c>
      <c r="AQ92" s="65">
        <f t="shared" si="62"/>
        <v>2700000</v>
      </c>
      <c r="AR92" s="65">
        <f t="shared" si="62"/>
        <v>2700000</v>
      </c>
      <c r="AS92" s="65">
        <f t="shared" si="62"/>
        <v>2700000</v>
      </c>
      <c r="AT92" s="65">
        <f t="shared" si="62"/>
        <v>2700000</v>
      </c>
      <c r="AU92" s="65">
        <f t="shared" si="62"/>
        <v>2700000</v>
      </c>
      <c r="AV92" s="65">
        <f t="shared" si="62"/>
        <v>2700000</v>
      </c>
      <c r="AW92" s="65">
        <f t="shared" si="62"/>
        <v>2700000</v>
      </c>
      <c r="AX92" s="65">
        <f t="shared" si="62"/>
        <v>2700000</v>
      </c>
      <c r="AY92" s="65">
        <f t="shared" si="62"/>
        <v>2700000</v>
      </c>
      <c r="AZ92" s="65">
        <f t="shared" si="62"/>
        <v>2700000</v>
      </c>
      <c r="BA92" s="65">
        <f t="shared" si="62"/>
        <v>2700000</v>
      </c>
      <c r="BB92" s="65">
        <f t="shared" si="62"/>
        <v>2700000</v>
      </c>
      <c r="BC92" s="65">
        <f t="shared" si="62"/>
        <v>2700000</v>
      </c>
      <c r="BD92" s="65">
        <f t="shared" si="62"/>
        <v>2700000</v>
      </c>
      <c r="BE92" s="65">
        <f t="shared" si="62"/>
        <v>2700000</v>
      </c>
      <c r="BF92" s="65">
        <f t="shared" si="62"/>
        <v>2700000</v>
      </c>
      <c r="BG92" s="65">
        <f t="shared" si="62"/>
        <v>2700000</v>
      </c>
      <c r="BH92" s="65">
        <f t="shared" si="62"/>
        <v>2700000</v>
      </c>
      <c r="BI92" s="65">
        <f t="shared" si="62"/>
        <v>2700000</v>
      </c>
      <c r="BJ92" s="65">
        <f t="shared" si="62"/>
        <v>2700000</v>
      </c>
      <c r="BK92" s="65">
        <f t="shared" si="62"/>
        <v>2700000</v>
      </c>
      <c r="BL92" s="65">
        <f t="shared" si="62"/>
        <v>2700000</v>
      </c>
      <c r="BM92" s="65">
        <f t="shared" si="62"/>
        <v>2700000</v>
      </c>
    </row>
    <row r="93" spans="1:65" x14ac:dyDescent="0.25">
      <c r="A93" s="43" t="s">
        <v>77</v>
      </c>
      <c r="B93" s="29"/>
      <c r="C93" s="29"/>
      <c r="D93" s="29">
        <f>$B$51</f>
        <v>90000</v>
      </c>
      <c r="E93" s="29">
        <f t="shared" ref="E93:BE93" si="63">D93*(1+$B$54)</f>
        <v>90900</v>
      </c>
      <c r="F93" s="29">
        <f t="shared" si="63"/>
        <v>91809</v>
      </c>
      <c r="G93" s="29">
        <f t="shared" si="63"/>
        <v>92727.09</v>
      </c>
      <c r="H93" s="29">
        <f t="shared" si="63"/>
        <v>93654.3609</v>
      </c>
      <c r="I93" s="29">
        <f t="shared" si="63"/>
        <v>94590.904509</v>
      </c>
      <c r="J93" s="29">
        <f t="shared" si="63"/>
        <v>95536.813554089997</v>
      </c>
      <c r="K93" s="29">
        <f t="shared" si="63"/>
        <v>96492.181689630903</v>
      </c>
      <c r="L93" s="29">
        <f t="shared" si="63"/>
        <v>97457.103506527215</v>
      </c>
      <c r="M93" s="29">
        <f t="shared" si="63"/>
        <v>98431.674541592482</v>
      </c>
      <c r="N93" s="29">
        <f t="shared" si="63"/>
        <v>99415.991287008408</v>
      </c>
      <c r="O93" s="29">
        <f t="shared" si="63"/>
        <v>100410.1511998785</v>
      </c>
      <c r="P93" s="29">
        <f t="shared" si="63"/>
        <v>101414.25271187729</v>
      </c>
      <c r="Q93" s="29">
        <f t="shared" si="63"/>
        <v>102428.39523899606</v>
      </c>
      <c r="R93" s="29">
        <f t="shared" si="63"/>
        <v>103452.67919138602</v>
      </c>
      <c r="S93" s="29">
        <f t="shared" si="63"/>
        <v>104487.20598329988</v>
      </c>
      <c r="T93" s="29">
        <f t="shared" si="63"/>
        <v>105532.07804313287</v>
      </c>
      <c r="U93" s="29">
        <f t="shared" si="63"/>
        <v>106587.3988235642</v>
      </c>
      <c r="V93" s="29">
        <f t="shared" si="63"/>
        <v>107653.27281179985</v>
      </c>
      <c r="W93" s="29">
        <f t="shared" si="63"/>
        <v>108729.80553991784</v>
      </c>
      <c r="X93" s="29">
        <f t="shared" si="63"/>
        <v>109817.10359531702</v>
      </c>
      <c r="Y93" s="29">
        <f t="shared" si="63"/>
        <v>110915.27463127019</v>
      </c>
      <c r="Z93" s="29">
        <f t="shared" si="63"/>
        <v>112024.42737758289</v>
      </c>
      <c r="AA93" s="29">
        <f t="shared" si="63"/>
        <v>113144.67165135872</v>
      </c>
      <c r="AB93" s="29">
        <f t="shared" si="63"/>
        <v>114276.1183678723</v>
      </c>
      <c r="AC93" s="29">
        <f t="shared" si="63"/>
        <v>115418.87955155103</v>
      </c>
      <c r="AD93" s="29">
        <f t="shared" si="63"/>
        <v>116573.06834706654</v>
      </c>
      <c r="AE93" s="29">
        <f t="shared" si="63"/>
        <v>117738.79903053721</v>
      </c>
      <c r="AF93" s="29">
        <f t="shared" si="63"/>
        <v>118916.18702084258</v>
      </c>
      <c r="AG93" s="29">
        <f t="shared" si="63"/>
        <v>120105.34889105101</v>
      </c>
      <c r="AH93" s="29">
        <f t="shared" si="63"/>
        <v>121306.40237996152</v>
      </c>
      <c r="AI93" s="29">
        <f t="shared" si="63"/>
        <v>122519.46640376114</v>
      </c>
      <c r="AJ93" s="29">
        <f t="shared" si="63"/>
        <v>123744.66106779875</v>
      </c>
      <c r="AK93" s="29">
        <f t="shared" si="63"/>
        <v>124982.10767847674</v>
      </c>
      <c r="AL93" s="29">
        <f t="shared" si="63"/>
        <v>126231.9287552615</v>
      </c>
      <c r="AM93" s="29">
        <f t="shared" si="63"/>
        <v>127494.24804281411</v>
      </c>
      <c r="AN93" s="65">
        <f t="shared" si="63"/>
        <v>128769.19052324226</v>
      </c>
      <c r="AO93" s="65">
        <f t="shared" si="63"/>
        <v>130056.88242847468</v>
      </c>
      <c r="AP93" s="65">
        <f t="shared" si="63"/>
        <v>131357.45125275943</v>
      </c>
      <c r="AQ93" s="65">
        <f t="shared" si="63"/>
        <v>132671.02576528702</v>
      </c>
      <c r="AR93" s="65">
        <f t="shared" si="63"/>
        <v>133997.73602293991</v>
      </c>
      <c r="AS93" s="65">
        <f t="shared" si="63"/>
        <v>135337.71338316929</v>
      </c>
      <c r="AT93" s="65">
        <f t="shared" si="63"/>
        <v>136691.09051700099</v>
      </c>
      <c r="AU93" s="65">
        <f t="shared" si="63"/>
        <v>138058.00142217102</v>
      </c>
      <c r="AV93" s="65">
        <f t="shared" si="63"/>
        <v>139438.58143639273</v>
      </c>
      <c r="AW93" s="65">
        <f t="shared" si="63"/>
        <v>140832.96725075666</v>
      </c>
      <c r="AX93" s="65">
        <f t="shared" si="63"/>
        <v>142241.29692326422</v>
      </c>
      <c r="AY93" s="65">
        <f t="shared" si="63"/>
        <v>143663.70989249687</v>
      </c>
      <c r="AZ93" s="65">
        <f t="shared" si="63"/>
        <v>145100.34699142186</v>
      </c>
      <c r="BA93" s="65">
        <f t="shared" si="63"/>
        <v>146551.35046133609</v>
      </c>
      <c r="BB93" s="65">
        <f t="shared" si="63"/>
        <v>148016.86396594945</v>
      </c>
      <c r="BC93" s="65">
        <f t="shared" si="63"/>
        <v>149497.03260560895</v>
      </c>
      <c r="BD93" s="65">
        <f t="shared" si="63"/>
        <v>150992.00293166505</v>
      </c>
      <c r="BE93" s="65">
        <f t="shared" si="63"/>
        <v>152501.9229609817</v>
      </c>
      <c r="BF93" s="65">
        <f t="shared" ref="BF93" si="64">BE93*(1+$B$54)</f>
        <v>154026.94219059151</v>
      </c>
      <c r="BG93" s="65">
        <f t="shared" ref="BG93" si="65">BF93*(1+$B$54)</f>
        <v>155567.21161249743</v>
      </c>
      <c r="BH93" s="65">
        <f t="shared" ref="BH93" si="66">BG93*(1+$B$54)</f>
        <v>157122.8837286224</v>
      </c>
      <c r="BI93" s="65">
        <f t="shared" ref="BI93" si="67">BH93*(1+$B$54)</f>
        <v>158694.11256590864</v>
      </c>
      <c r="BJ93" s="65">
        <f t="shared" ref="BJ93" si="68">BI93*(1+$B$54)</f>
        <v>160281.05369156774</v>
      </c>
      <c r="BK93" s="65">
        <f t="shared" ref="BK93" si="69">BJ93*(1+$B$54)</f>
        <v>161883.86422848341</v>
      </c>
      <c r="BL93" s="65">
        <f t="shared" ref="BL93" si="70">BK93*(1+$B$54)</f>
        <v>163502.70287076823</v>
      </c>
      <c r="BM93" s="65">
        <f t="shared" ref="BM93" si="71">BL93*(1+$B$54)</f>
        <v>165137.7298994759</v>
      </c>
    </row>
    <row r="94" spans="1:65" x14ac:dyDescent="0.25">
      <c r="A94" s="43" t="s">
        <v>55</v>
      </c>
      <c r="B94" s="29"/>
      <c r="C94" s="29"/>
      <c r="D94" s="29">
        <f t="shared" ref="D94:BE94" si="72">(D19*D20+D21*D22)*$B$62</f>
        <v>141360</v>
      </c>
      <c r="E94" s="29">
        <f t="shared" si="72"/>
        <v>147785.45454545456</v>
      </c>
      <c r="F94" s="29">
        <f t="shared" si="72"/>
        <v>154210.90909090912</v>
      </c>
      <c r="G94" s="29">
        <f t="shared" si="72"/>
        <v>166836.36363636365</v>
      </c>
      <c r="H94" s="29">
        <f t="shared" si="72"/>
        <v>179461.81818181821</v>
      </c>
      <c r="I94" s="29">
        <f t="shared" si="72"/>
        <v>192087.27272727276</v>
      </c>
      <c r="J94" s="29">
        <f t="shared" si="72"/>
        <v>204712.72727272726</v>
      </c>
      <c r="K94" s="29">
        <f t="shared" si="72"/>
        <v>217338.18181818182</v>
      </c>
      <c r="L94" s="29">
        <f t="shared" si="72"/>
        <v>229963.63636363638</v>
      </c>
      <c r="M94" s="29">
        <f t="shared" si="72"/>
        <v>242589.09090909094</v>
      </c>
      <c r="N94" s="29">
        <f t="shared" si="72"/>
        <v>255214.54545454547</v>
      </c>
      <c r="O94" s="29">
        <f t="shared" si="72"/>
        <v>267840</v>
      </c>
      <c r="P94" s="29">
        <f t="shared" si="72"/>
        <v>267840</v>
      </c>
      <c r="Q94" s="29">
        <f t="shared" si="72"/>
        <v>267840</v>
      </c>
      <c r="R94" s="29">
        <f t="shared" si="72"/>
        <v>267840</v>
      </c>
      <c r="S94" s="29">
        <f t="shared" si="72"/>
        <v>267840</v>
      </c>
      <c r="T94" s="29">
        <f t="shared" si="72"/>
        <v>267840</v>
      </c>
      <c r="U94" s="29">
        <f t="shared" si="72"/>
        <v>267840</v>
      </c>
      <c r="V94" s="29">
        <f t="shared" si="72"/>
        <v>267840</v>
      </c>
      <c r="W94" s="29">
        <f t="shared" si="72"/>
        <v>267840</v>
      </c>
      <c r="X94" s="29">
        <f t="shared" si="72"/>
        <v>267840</v>
      </c>
      <c r="Y94" s="29">
        <f t="shared" si="72"/>
        <v>267840</v>
      </c>
      <c r="Z94" s="29">
        <f t="shared" si="72"/>
        <v>267840</v>
      </c>
      <c r="AA94" s="29">
        <f t="shared" si="72"/>
        <v>267840</v>
      </c>
      <c r="AB94" s="29">
        <f t="shared" si="72"/>
        <v>267840</v>
      </c>
      <c r="AC94" s="29">
        <f t="shared" si="72"/>
        <v>267840</v>
      </c>
      <c r="AD94" s="29">
        <f t="shared" si="72"/>
        <v>267840</v>
      </c>
      <c r="AE94" s="29">
        <f t="shared" si="72"/>
        <v>267840</v>
      </c>
      <c r="AF94" s="29">
        <f t="shared" si="72"/>
        <v>267840</v>
      </c>
      <c r="AG94" s="29">
        <f t="shared" si="72"/>
        <v>267840</v>
      </c>
      <c r="AH94" s="29">
        <f t="shared" si="72"/>
        <v>267840</v>
      </c>
      <c r="AI94" s="29">
        <f t="shared" si="72"/>
        <v>267840</v>
      </c>
      <c r="AJ94" s="29">
        <f t="shared" si="72"/>
        <v>267840</v>
      </c>
      <c r="AK94" s="29">
        <f t="shared" si="72"/>
        <v>267840</v>
      </c>
      <c r="AL94" s="29">
        <f t="shared" si="72"/>
        <v>267840</v>
      </c>
      <c r="AM94" s="29">
        <f t="shared" si="72"/>
        <v>267840</v>
      </c>
      <c r="AN94" s="65">
        <f t="shared" si="72"/>
        <v>303180</v>
      </c>
      <c r="AO94" s="65">
        <f t="shared" si="72"/>
        <v>303180</v>
      </c>
      <c r="AP94" s="65">
        <f t="shared" si="72"/>
        <v>303180</v>
      </c>
      <c r="AQ94" s="65">
        <f t="shared" si="72"/>
        <v>303180</v>
      </c>
      <c r="AR94" s="65">
        <f t="shared" si="72"/>
        <v>303180</v>
      </c>
      <c r="AS94" s="65">
        <f t="shared" si="72"/>
        <v>303180</v>
      </c>
      <c r="AT94" s="65">
        <f t="shared" si="72"/>
        <v>303180</v>
      </c>
      <c r="AU94" s="65">
        <f t="shared" si="72"/>
        <v>303180</v>
      </c>
      <c r="AV94" s="65">
        <f t="shared" si="72"/>
        <v>303180</v>
      </c>
      <c r="AW94" s="65">
        <f t="shared" si="72"/>
        <v>303180</v>
      </c>
      <c r="AX94" s="65">
        <f t="shared" si="72"/>
        <v>303180</v>
      </c>
      <c r="AY94" s="65">
        <f t="shared" si="72"/>
        <v>303180</v>
      </c>
      <c r="AZ94" s="65">
        <f t="shared" si="72"/>
        <v>303180</v>
      </c>
      <c r="BA94" s="65">
        <f t="shared" si="72"/>
        <v>303180</v>
      </c>
      <c r="BB94" s="65">
        <f t="shared" si="72"/>
        <v>303180</v>
      </c>
      <c r="BC94" s="65">
        <f t="shared" si="72"/>
        <v>303180</v>
      </c>
      <c r="BD94" s="65">
        <f t="shared" si="72"/>
        <v>303180</v>
      </c>
      <c r="BE94" s="65">
        <f t="shared" si="72"/>
        <v>303180</v>
      </c>
      <c r="BF94" s="65">
        <f t="shared" ref="BF94:BM94" si="73">(BF19*BF20+BF21*BF22)*$B$62</f>
        <v>303180</v>
      </c>
      <c r="BG94" s="65">
        <f t="shared" si="73"/>
        <v>303180</v>
      </c>
      <c r="BH94" s="65">
        <f t="shared" si="73"/>
        <v>303180</v>
      </c>
      <c r="BI94" s="65">
        <f t="shared" si="73"/>
        <v>303180</v>
      </c>
      <c r="BJ94" s="65">
        <f t="shared" si="73"/>
        <v>303180</v>
      </c>
      <c r="BK94" s="65">
        <f t="shared" si="73"/>
        <v>303180</v>
      </c>
      <c r="BL94" s="65">
        <f t="shared" si="73"/>
        <v>303180</v>
      </c>
      <c r="BM94" s="65">
        <f t="shared" si="73"/>
        <v>303180</v>
      </c>
    </row>
    <row r="95" spans="1:65" x14ac:dyDescent="0.25">
      <c r="A95" s="43" t="s">
        <v>78</v>
      </c>
      <c r="B95" s="29"/>
      <c r="C95" s="29"/>
      <c r="D95" s="29">
        <f t="shared" ref="D95:BE95" si="74">(D19*D20+D21*D22)*$B$64</f>
        <v>387600</v>
      </c>
      <c r="E95" s="29">
        <f t="shared" si="74"/>
        <v>405218.18181818182</v>
      </c>
      <c r="F95" s="29">
        <f t="shared" si="74"/>
        <v>422836.36363636365</v>
      </c>
      <c r="G95" s="29">
        <f t="shared" si="74"/>
        <v>457454.54545454553</v>
      </c>
      <c r="H95" s="29">
        <f t="shared" si="74"/>
        <v>492072.72727272735</v>
      </c>
      <c r="I95" s="29">
        <f t="shared" si="74"/>
        <v>526690.90909090918</v>
      </c>
      <c r="J95" s="29">
        <f t="shared" si="74"/>
        <v>561309.09090909094</v>
      </c>
      <c r="K95" s="29">
        <f t="shared" si="74"/>
        <v>595927.27272727271</v>
      </c>
      <c r="L95" s="29">
        <f t="shared" si="74"/>
        <v>630545.45454545459</v>
      </c>
      <c r="M95" s="29">
        <f t="shared" si="74"/>
        <v>665163.63636363647</v>
      </c>
      <c r="N95" s="29">
        <f t="shared" si="74"/>
        <v>699781.81818181823</v>
      </c>
      <c r="O95" s="29">
        <f t="shared" si="74"/>
        <v>734400</v>
      </c>
      <c r="P95" s="29">
        <f t="shared" si="74"/>
        <v>734400</v>
      </c>
      <c r="Q95" s="29">
        <f t="shared" si="74"/>
        <v>734400</v>
      </c>
      <c r="R95" s="29">
        <f t="shared" si="74"/>
        <v>734400</v>
      </c>
      <c r="S95" s="29">
        <f t="shared" si="74"/>
        <v>734400</v>
      </c>
      <c r="T95" s="29">
        <f t="shared" si="74"/>
        <v>734400</v>
      </c>
      <c r="U95" s="29">
        <f t="shared" si="74"/>
        <v>734400</v>
      </c>
      <c r="V95" s="29">
        <f t="shared" si="74"/>
        <v>734400</v>
      </c>
      <c r="W95" s="29">
        <f t="shared" si="74"/>
        <v>734400</v>
      </c>
      <c r="X95" s="29">
        <f t="shared" si="74"/>
        <v>734400</v>
      </c>
      <c r="Y95" s="29">
        <f t="shared" si="74"/>
        <v>734400</v>
      </c>
      <c r="Z95" s="29">
        <f t="shared" si="74"/>
        <v>734400</v>
      </c>
      <c r="AA95" s="29">
        <f t="shared" si="74"/>
        <v>734400</v>
      </c>
      <c r="AB95" s="29">
        <f t="shared" si="74"/>
        <v>734400</v>
      </c>
      <c r="AC95" s="29">
        <f t="shared" si="74"/>
        <v>734400</v>
      </c>
      <c r="AD95" s="29">
        <f t="shared" si="74"/>
        <v>734400</v>
      </c>
      <c r="AE95" s="29">
        <f t="shared" si="74"/>
        <v>734400</v>
      </c>
      <c r="AF95" s="29">
        <f t="shared" si="74"/>
        <v>734400</v>
      </c>
      <c r="AG95" s="29">
        <f t="shared" si="74"/>
        <v>734400</v>
      </c>
      <c r="AH95" s="29">
        <f t="shared" si="74"/>
        <v>734400</v>
      </c>
      <c r="AI95" s="29">
        <f t="shared" si="74"/>
        <v>734400</v>
      </c>
      <c r="AJ95" s="29">
        <f t="shared" si="74"/>
        <v>734400</v>
      </c>
      <c r="AK95" s="29">
        <f t="shared" si="74"/>
        <v>734400</v>
      </c>
      <c r="AL95" s="29">
        <f t="shared" si="74"/>
        <v>734400</v>
      </c>
      <c r="AM95" s="29">
        <f t="shared" si="74"/>
        <v>734400</v>
      </c>
      <c r="AN95" s="65">
        <f t="shared" si="74"/>
        <v>831300</v>
      </c>
      <c r="AO95" s="65">
        <f t="shared" si="74"/>
        <v>831300</v>
      </c>
      <c r="AP95" s="65">
        <f t="shared" si="74"/>
        <v>831300</v>
      </c>
      <c r="AQ95" s="65">
        <f t="shared" si="74"/>
        <v>831300</v>
      </c>
      <c r="AR95" s="65">
        <f t="shared" si="74"/>
        <v>831300</v>
      </c>
      <c r="AS95" s="65">
        <f t="shared" si="74"/>
        <v>831300</v>
      </c>
      <c r="AT95" s="65">
        <f t="shared" si="74"/>
        <v>831300</v>
      </c>
      <c r="AU95" s="65">
        <f t="shared" si="74"/>
        <v>831300</v>
      </c>
      <c r="AV95" s="65">
        <f t="shared" si="74"/>
        <v>831300</v>
      </c>
      <c r="AW95" s="65">
        <f t="shared" si="74"/>
        <v>831300</v>
      </c>
      <c r="AX95" s="65">
        <f t="shared" si="74"/>
        <v>831300</v>
      </c>
      <c r="AY95" s="65">
        <f t="shared" si="74"/>
        <v>831300</v>
      </c>
      <c r="AZ95" s="65">
        <f t="shared" si="74"/>
        <v>831300</v>
      </c>
      <c r="BA95" s="65">
        <f t="shared" si="74"/>
        <v>831300</v>
      </c>
      <c r="BB95" s="65">
        <f t="shared" si="74"/>
        <v>831300</v>
      </c>
      <c r="BC95" s="65">
        <f t="shared" si="74"/>
        <v>831300</v>
      </c>
      <c r="BD95" s="65">
        <f t="shared" si="74"/>
        <v>831300</v>
      </c>
      <c r="BE95" s="65">
        <f t="shared" si="74"/>
        <v>831300</v>
      </c>
      <c r="BF95" s="65">
        <f t="shared" ref="BF95:BM95" si="75">(BF19*BF20+BF21*BF22)*$B$64</f>
        <v>831300</v>
      </c>
      <c r="BG95" s="65">
        <f t="shared" si="75"/>
        <v>831300</v>
      </c>
      <c r="BH95" s="65">
        <f t="shared" si="75"/>
        <v>831300</v>
      </c>
      <c r="BI95" s="65">
        <f t="shared" si="75"/>
        <v>831300</v>
      </c>
      <c r="BJ95" s="65">
        <f t="shared" si="75"/>
        <v>831300</v>
      </c>
      <c r="BK95" s="65">
        <f t="shared" si="75"/>
        <v>831300</v>
      </c>
      <c r="BL95" s="65">
        <f t="shared" si="75"/>
        <v>831300</v>
      </c>
      <c r="BM95" s="65">
        <f t="shared" si="75"/>
        <v>831300</v>
      </c>
    </row>
    <row r="96" spans="1:65" x14ac:dyDescent="0.25">
      <c r="A96" s="43" t="s">
        <v>79</v>
      </c>
      <c r="B96" s="29"/>
      <c r="C96" s="29"/>
      <c r="D96" s="29">
        <f t="shared" ref="D96:BE96" si="76">(D19*D20+D21*D22)*$B$65+$B$57</f>
        <v>134720</v>
      </c>
      <c r="E96" s="29">
        <f t="shared" si="76"/>
        <v>137207.27272727274</v>
      </c>
      <c r="F96" s="29">
        <f t="shared" si="76"/>
        <v>139694.54545454547</v>
      </c>
      <c r="G96" s="29">
        <f t="shared" si="76"/>
        <v>144581.81818181818</v>
      </c>
      <c r="H96" s="29">
        <f t="shared" si="76"/>
        <v>149469.09090909091</v>
      </c>
      <c r="I96" s="29">
        <f t="shared" si="76"/>
        <v>154356.36363636365</v>
      </c>
      <c r="J96" s="29">
        <f t="shared" si="76"/>
        <v>159243.63636363635</v>
      </c>
      <c r="K96" s="29">
        <f t="shared" si="76"/>
        <v>164130.90909090909</v>
      </c>
      <c r="L96" s="29">
        <f t="shared" si="76"/>
        <v>169018.18181818182</v>
      </c>
      <c r="M96" s="29">
        <f t="shared" si="76"/>
        <v>173905.45454545456</v>
      </c>
      <c r="N96" s="29">
        <f t="shared" si="76"/>
        <v>178792.72727272729</v>
      </c>
      <c r="O96" s="29">
        <f t="shared" si="76"/>
        <v>183680</v>
      </c>
      <c r="P96" s="29">
        <f t="shared" si="76"/>
        <v>183680</v>
      </c>
      <c r="Q96" s="29">
        <f t="shared" si="76"/>
        <v>183680</v>
      </c>
      <c r="R96" s="29">
        <f t="shared" si="76"/>
        <v>183680</v>
      </c>
      <c r="S96" s="29">
        <f t="shared" si="76"/>
        <v>183680</v>
      </c>
      <c r="T96" s="29">
        <f t="shared" si="76"/>
        <v>183680</v>
      </c>
      <c r="U96" s="29">
        <f t="shared" si="76"/>
        <v>183680</v>
      </c>
      <c r="V96" s="29">
        <f t="shared" si="76"/>
        <v>183680</v>
      </c>
      <c r="W96" s="29">
        <f t="shared" si="76"/>
        <v>183680</v>
      </c>
      <c r="X96" s="29">
        <f t="shared" si="76"/>
        <v>183680</v>
      </c>
      <c r="Y96" s="29">
        <f t="shared" si="76"/>
        <v>183680</v>
      </c>
      <c r="Z96" s="29">
        <f t="shared" si="76"/>
        <v>183680</v>
      </c>
      <c r="AA96" s="29">
        <f t="shared" si="76"/>
        <v>183680</v>
      </c>
      <c r="AB96" s="29">
        <f t="shared" si="76"/>
        <v>183680</v>
      </c>
      <c r="AC96" s="29">
        <f t="shared" si="76"/>
        <v>183680</v>
      </c>
      <c r="AD96" s="29">
        <f t="shared" si="76"/>
        <v>183680</v>
      </c>
      <c r="AE96" s="29">
        <f t="shared" si="76"/>
        <v>183680</v>
      </c>
      <c r="AF96" s="29">
        <f t="shared" si="76"/>
        <v>183680</v>
      </c>
      <c r="AG96" s="29">
        <f t="shared" si="76"/>
        <v>183680</v>
      </c>
      <c r="AH96" s="29">
        <f t="shared" si="76"/>
        <v>183680</v>
      </c>
      <c r="AI96" s="29">
        <f t="shared" si="76"/>
        <v>183680</v>
      </c>
      <c r="AJ96" s="29">
        <f t="shared" si="76"/>
        <v>183680</v>
      </c>
      <c r="AK96" s="29">
        <f t="shared" si="76"/>
        <v>183680</v>
      </c>
      <c r="AL96" s="29">
        <f t="shared" si="76"/>
        <v>183680</v>
      </c>
      <c r="AM96" s="29">
        <f t="shared" si="76"/>
        <v>183680</v>
      </c>
      <c r="AN96" s="65">
        <f t="shared" si="76"/>
        <v>197360</v>
      </c>
      <c r="AO96" s="65">
        <f t="shared" si="76"/>
        <v>197360</v>
      </c>
      <c r="AP96" s="65">
        <f t="shared" si="76"/>
        <v>197360</v>
      </c>
      <c r="AQ96" s="65">
        <f t="shared" si="76"/>
        <v>197360</v>
      </c>
      <c r="AR96" s="65">
        <f t="shared" si="76"/>
        <v>197360</v>
      </c>
      <c r="AS96" s="65">
        <f t="shared" si="76"/>
        <v>197360</v>
      </c>
      <c r="AT96" s="65">
        <f t="shared" si="76"/>
        <v>197360</v>
      </c>
      <c r="AU96" s="65">
        <f t="shared" si="76"/>
        <v>197360</v>
      </c>
      <c r="AV96" s="65">
        <f t="shared" si="76"/>
        <v>197360</v>
      </c>
      <c r="AW96" s="65">
        <f t="shared" si="76"/>
        <v>197360</v>
      </c>
      <c r="AX96" s="65">
        <f t="shared" si="76"/>
        <v>197360</v>
      </c>
      <c r="AY96" s="65">
        <f t="shared" si="76"/>
        <v>197360</v>
      </c>
      <c r="AZ96" s="65">
        <f t="shared" si="76"/>
        <v>197360</v>
      </c>
      <c r="BA96" s="65">
        <f t="shared" si="76"/>
        <v>197360</v>
      </c>
      <c r="BB96" s="65">
        <f t="shared" si="76"/>
        <v>197360</v>
      </c>
      <c r="BC96" s="65">
        <f t="shared" si="76"/>
        <v>197360</v>
      </c>
      <c r="BD96" s="65">
        <f t="shared" si="76"/>
        <v>197360</v>
      </c>
      <c r="BE96" s="65">
        <f t="shared" si="76"/>
        <v>197360</v>
      </c>
      <c r="BF96" s="65">
        <f t="shared" ref="BF96:BM96" si="77">(BF19*BF20+BF21*BF22)*$B$65+$B$57</f>
        <v>197360</v>
      </c>
      <c r="BG96" s="65">
        <f t="shared" si="77"/>
        <v>197360</v>
      </c>
      <c r="BH96" s="65">
        <f t="shared" si="77"/>
        <v>197360</v>
      </c>
      <c r="BI96" s="65">
        <f t="shared" si="77"/>
        <v>197360</v>
      </c>
      <c r="BJ96" s="65">
        <f t="shared" si="77"/>
        <v>197360</v>
      </c>
      <c r="BK96" s="65">
        <f t="shared" si="77"/>
        <v>197360</v>
      </c>
      <c r="BL96" s="65">
        <f t="shared" si="77"/>
        <v>197360</v>
      </c>
      <c r="BM96" s="65">
        <f t="shared" si="77"/>
        <v>197360</v>
      </c>
    </row>
    <row r="97" spans="1:65" x14ac:dyDescent="0.25">
      <c r="A97" s="43" t="s">
        <v>80</v>
      </c>
      <c r="B97" s="29"/>
      <c r="C97" s="29"/>
      <c r="D97" s="29">
        <f>$B$58</f>
        <v>70000</v>
      </c>
      <c r="E97" s="29">
        <f t="shared" ref="E97:BE97" si="78">D97</f>
        <v>70000</v>
      </c>
      <c r="F97" s="29">
        <f t="shared" si="78"/>
        <v>70000</v>
      </c>
      <c r="G97" s="29">
        <f t="shared" si="78"/>
        <v>70000</v>
      </c>
      <c r="H97" s="29">
        <f t="shared" si="78"/>
        <v>70000</v>
      </c>
      <c r="I97" s="29">
        <f t="shared" si="78"/>
        <v>70000</v>
      </c>
      <c r="J97" s="29">
        <f t="shared" si="78"/>
        <v>70000</v>
      </c>
      <c r="K97" s="29">
        <f t="shared" si="78"/>
        <v>70000</v>
      </c>
      <c r="L97" s="29">
        <f t="shared" si="78"/>
        <v>70000</v>
      </c>
      <c r="M97" s="29">
        <f t="shared" si="78"/>
        <v>70000</v>
      </c>
      <c r="N97" s="29">
        <f t="shared" si="78"/>
        <v>70000</v>
      </c>
      <c r="O97" s="29">
        <f t="shared" si="78"/>
        <v>70000</v>
      </c>
      <c r="P97" s="29">
        <f t="shared" si="78"/>
        <v>70000</v>
      </c>
      <c r="Q97" s="29">
        <f t="shared" si="78"/>
        <v>70000</v>
      </c>
      <c r="R97" s="29">
        <f t="shared" si="78"/>
        <v>70000</v>
      </c>
      <c r="S97" s="29">
        <f t="shared" si="78"/>
        <v>70000</v>
      </c>
      <c r="T97" s="29">
        <f t="shared" si="78"/>
        <v>70000</v>
      </c>
      <c r="U97" s="29">
        <f t="shared" si="78"/>
        <v>70000</v>
      </c>
      <c r="V97" s="29">
        <f t="shared" si="78"/>
        <v>70000</v>
      </c>
      <c r="W97" s="29">
        <f t="shared" si="78"/>
        <v>70000</v>
      </c>
      <c r="X97" s="29">
        <f t="shared" si="78"/>
        <v>70000</v>
      </c>
      <c r="Y97" s="29">
        <f t="shared" si="78"/>
        <v>70000</v>
      </c>
      <c r="Z97" s="29">
        <f t="shared" si="78"/>
        <v>70000</v>
      </c>
      <c r="AA97" s="29">
        <f t="shared" si="78"/>
        <v>70000</v>
      </c>
      <c r="AB97" s="29">
        <f t="shared" si="78"/>
        <v>70000</v>
      </c>
      <c r="AC97" s="29">
        <f t="shared" si="78"/>
        <v>70000</v>
      </c>
      <c r="AD97" s="29">
        <f t="shared" si="78"/>
        <v>70000</v>
      </c>
      <c r="AE97" s="29">
        <f t="shared" si="78"/>
        <v>70000</v>
      </c>
      <c r="AF97" s="29">
        <f t="shared" si="78"/>
        <v>70000</v>
      </c>
      <c r="AG97" s="29">
        <f t="shared" si="78"/>
        <v>70000</v>
      </c>
      <c r="AH97" s="29">
        <f t="shared" si="78"/>
        <v>70000</v>
      </c>
      <c r="AI97" s="29">
        <f t="shared" si="78"/>
        <v>70000</v>
      </c>
      <c r="AJ97" s="29">
        <f t="shared" si="78"/>
        <v>70000</v>
      </c>
      <c r="AK97" s="29">
        <f t="shared" si="78"/>
        <v>70000</v>
      </c>
      <c r="AL97" s="29">
        <f t="shared" si="78"/>
        <v>70000</v>
      </c>
      <c r="AM97" s="29">
        <f t="shared" si="78"/>
        <v>70000</v>
      </c>
      <c r="AN97" s="65">
        <f t="shared" si="78"/>
        <v>70000</v>
      </c>
      <c r="AO97" s="65">
        <f t="shared" si="78"/>
        <v>70000</v>
      </c>
      <c r="AP97" s="65">
        <f t="shared" si="78"/>
        <v>70000</v>
      </c>
      <c r="AQ97" s="65">
        <f t="shared" si="78"/>
        <v>70000</v>
      </c>
      <c r="AR97" s="65">
        <f t="shared" si="78"/>
        <v>70000</v>
      </c>
      <c r="AS97" s="65">
        <f t="shared" si="78"/>
        <v>70000</v>
      </c>
      <c r="AT97" s="65">
        <f t="shared" si="78"/>
        <v>70000</v>
      </c>
      <c r="AU97" s="65">
        <f t="shared" si="78"/>
        <v>70000</v>
      </c>
      <c r="AV97" s="65">
        <f t="shared" si="78"/>
        <v>70000</v>
      </c>
      <c r="AW97" s="65">
        <f t="shared" si="78"/>
        <v>70000</v>
      </c>
      <c r="AX97" s="65">
        <f t="shared" si="78"/>
        <v>70000</v>
      </c>
      <c r="AY97" s="65">
        <f t="shared" si="78"/>
        <v>70000</v>
      </c>
      <c r="AZ97" s="65">
        <f t="shared" si="78"/>
        <v>70000</v>
      </c>
      <c r="BA97" s="65">
        <f t="shared" si="78"/>
        <v>70000</v>
      </c>
      <c r="BB97" s="65">
        <f t="shared" si="78"/>
        <v>70000</v>
      </c>
      <c r="BC97" s="65">
        <f t="shared" si="78"/>
        <v>70000</v>
      </c>
      <c r="BD97" s="65">
        <f t="shared" si="78"/>
        <v>70000</v>
      </c>
      <c r="BE97" s="65">
        <f t="shared" si="78"/>
        <v>70000</v>
      </c>
      <c r="BF97" s="65">
        <f t="shared" ref="BF97" si="79">BE97</f>
        <v>70000</v>
      </c>
      <c r="BG97" s="65">
        <f t="shared" ref="BG97" si="80">BF97</f>
        <v>70000</v>
      </c>
      <c r="BH97" s="65">
        <f t="shared" ref="BH97" si="81">BG97</f>
        <v>70000</v>
      </c>
      <c r="BI97" s="65">
        <f t="shared" ref="BI97" si="82">BH97</f>
        <v>70000</v>
      </c>
      <c r="BJ97" s="65">
        <f t="shared" ref="BJ97" si="83">BI97</f>
        <v>70000</v>
      </c>
      <c r="BK97" s="65">
        <f t="shared" ref="BK97" si="84">BJ97</f>
        <v>70000</v>
      </c>
      <c r="BL97" s="65">
        <f t="shared" ref="BL97" si="85">BK97</f>
        <v>70000</v>
      </c>
      <c r="BM97" s="65">
        <f t="shared" ref="BM97" si="86">BL97</f>
        <v>70000</v>
      </c>
    </row>
    <row r="98" spans="1:65" ht="30" x14ac:dyDescent="0.25">
      <c r="A98" s="44" t="s">
        <v>59</v>
      </c>
      <c r="B98" s="29"/>
      <c r="C98" s="29"/>
      <c r="D98" s="29">
        <f t="shared" ref="D98:BE98" si="87">(D19*D20+D21*D22)*$B$66</f>
        <v>182400</v>
      </c>
      <c r="E98" s="29">
        <f t="shared" si="87"/>
        <v>190690.90909090909</v>
      </c>
      <c r="F98" s="29">
        <f t="shared" si="87"/>
        <v>198981.81818181821</v>
      </c>
      <c r="G98" s="29">
        <f t="shared" si="87"/>
        <v>215272.72727272729</v>
      </c>
      <c r="H98" s="29">
        <f t="shared" si="87"/>
        <v>231563.63636363641</v>
      </c>
      <c r="I98" s="29">
        <f t="shared" si="87"/>
        <v>247854.5454545455</v>
      </c>
      <c r="J98" s="29">
        <f t="shared" si="87"/>
        <v>264145.45454545453</v>
      </c>
      <c r="K98" s="29">
        <f t="shared" si="87"/>
        <v>280436.36363636365</v>
      </c>
      <c r="L98" s="29">
        <f t="shared" si="87"/>
        <v>296727.27272727276</v>
      </c>
      <c r="M98" s="29">
        <f t="shared" si="87"/>
        <v>313018.18181818182</v>
      </c>
      <c r="N98" s="29">
        <f t="shared" si="87"/>
        <v>329309.09090909094</v>
      </c>
      <c r="O98" s="29">
        <f t="shared" si="87"/>
        <v>345600</v>
      </c>
      <c r="P98" s="29">
        <f t="shared" si="87"/>
        <v>345600</v>
      </c>
      <c r="Q98" s="29">
        <f t="shared" si="87"/>
        <v>345600</v>
      </c>
      <c r="R98" s="29">
        <f t="shared" si="87"/>
        <v>345600</v>
      </c>
      <c r="S98" s="29">
        <f t="shared" si="87"/>
        <v>345600</v>
      </c>
      <c r="T98" s="29">
        <f t="shared" si="87"/>
        <v>345600</v>
      </c>
      <c r="U98" s="29">
        <f t="shared" si="87"/>
        <v>345600</v>
      </c>
      <c r="V98" s="29">
        <f t="shared" si="87"/>
        <v>345600</v>
      </c>
      <c r="W98" s="29">
        <f t="shared" si="87"/>
        <v>345600</v>
      </c>
      <c r="X98" s="29">
        <f t="shared" si="87"/>
        <v>345600</v>
      </c>
      <c r="Y98" s="29">
        <f t="shared" si="87"/>
        <v>345600</v>
      </c>
      <c r="Z98" s="29">
        <f t="shared" si="87"/>
        <v>345600</v>
      </c>
      <c r="AA98" s="29">
        <f t="shared" si="87"/>
        <v>345600</v>
      </c>
      <c r="AB98" s="29">
        <f t="shared" si="87"/>
        <v>345600</v>
      </c>
      <c r="AC98" s="29">
        <f t="shared" si="87"/>
        <v>345600</v>
      </c>
      <c r="AD98" s="29">
        <f t="shared" si="87"/>
        <v>345600</v>
      </c>
      <c r="AE98" s="29">
        <f t="shared" si="87"/>
        <v>345600</v>
      </c>
      <c r="AF98" s="29">
        <f t="shared" si="87"/>
        <v>345600</v>
      </c>
      <c r="AG98" s="29">
        <f t="shared" si="87"/>
        <v>345600</v>
      </c>
      <c r="AH98" s="29">
        <f t="shared" si="87"/>
        <v>345600</v>
      </c>
      <c r="AI98" s="29">
        <f t="shared" si="87"/>
        <v>345600</v>
      </c>
      <c r="AJ98" s="29">
        <f t="shared" si="87"/>
        <v>345600</v>
      </c>
      <c r="AK98" s="29">
        <f t="shared" si="87"/>
        <v>345600</v>
      </c>
      <c r="AL98" s="29">
        <f t="shared" si="87"/>
        <v>345600</v>
      </c>
      <c r="AM98" s="29">
        <f t="shared" si="87"/>
        <v>345600</v>
      </c>
      <c r="AN98" s="65">
        <f t="shared" si="87"/>
        <v>391200</v>
      </c>
      <c r="AO98" s="65">
        <f t="shared" si="87"/>
        <v>391200</v>
      </c>
      <c r="AP98" s="65">
        <f t="shared" si="87"/>
        <v>391200</v>
      </c>
      <c r="AQ98" s="65">
        <f t="shared" si="87"/>
        <v>391200</v>
      </c>
      <c r="AR98" s="65">
        <f t="shared" si="87"/>
        <v>391200</v>
      </c>
      <c r="AS98" s="65">
        <f t="shared" si="87"/>
        <v>391200</v>
      </c>
      <c r="AT98" s="65">
        <f t="shared" si="87"/>
        <v>391200</v>
      </c>
      <c r="AU98" s="65">
        <f t="shared" si="87"/>
        <v>391200</v>
      </c>
      <c r="AV98" s="65">
        <f t="shared" si="87"/>
        <v>391200</v>
      </c>
      <c r="AW98" s="65">
        <f t="shared" si="87"/>
        <v>391200</v>
      </c>
      <c r="AX98" s="65">
        <f t="shared" si="87"/>
        <v>391200</v>
      </c>
      <c r="AY98" s="65">
        <f t="shared" si="87"/>
        <v>391200</v>
      </c>
      <c r="AZ98" s="65">
        <f t="shared" si="87"/>
        <v>391200</v>
      </c>
      <c r="BA98" s="65">
        <f t="shared" si="87"/>
        <v>391200</v>
      </c>
      <c r="BB98" s="65">
        <f t="shared" si="87"/>
        <v>391200</v>
      </c>
      <c r="BC98" s="65">
        <f t="shared" si="87"/>
        <v>391200</v>
      </c>
      <c r="BD98" s="65">
        <f t="shared" si="87"/>
        <v>391200</v>
      </c>
      <c r="BE98" s="65">
        <f t="shared" si="87"/>
        <v>391200</v>
      </c>
      <c r="BF98" s="65">
        <f t="shared" ref="BF98:BM98" si="88">(BF19*BF20+BF21*BF22)*$B$66</f>
        <v>391200</v>
      </c>
      <c r="BG98" s="65">
        <f t="shared" si="88"/>
        <v>391200</v>
      </c>
      <c r="BH98" s="65">
        <f t="shared" si="88"/>
        <v>391200</v>
      </c>
      <c r="BI98" s="65">
        <f t="shared" si="88"/>
        <v>391200</v>
      </c>
      <c r="BJ98" s="65">
        <f t="shared" si="88"/>
        <v>391200</v>
      </c>
      <c r="BK98" s="65">
        <f t="shared" si="88"/>
        <v>391200</v>
      </c>
      <c r="BL98" s="65">
        <f t="shared" si="88"/>
        <v>391200</v>
      </c>
      <c r="BM98" s="65">
        <f t="shared" si="88"/>
        <v>391200</v>
      </c>
    </row>
    <row r="99" spans="1:65" x14ac:dyDescent="0.25">
      <c r="A99" s="43" t="s">
        <v>81</v>
      </c>
      <c r="B99" s="29"/>
      <c r="C99" s="29"/>
      <c r="D99" s="29">
        <f>D31+$B$56</f>
        <v>410000</v>
      </c>
      <c r="E99" s="29">
        <f t="shared" ref="E99:BE99" si="89">E31+$B$56</f>
        <v>330000</v>
      </c>
      <c r="F99" s="29">
        <f t="shared" si="89"/>
        <v>338000</v>
      </c>
      <c r="G99" s="29">
        <f t="shared" si="89"/>
        <v>346000</v>
      </c>
      <c r="H99" s="29">
        <f t="shared" si="89"/>
        <v>354000</v>
      </c>
      <c r="I99" s="29">
        <f t="shared" si="89"/>
        <v>362000</v>
      </c>
      <c r="J99" s="29">
        <f t="shared" si="89"/>
        <v>370000</v>
      </c>
      <c r="K99" s="29">
        <f t="shared" si="89"/>
        <v>378000</v>
      </c>
      <c r="L99" s="29">
        <f t="shared" si="89"/>
        <v>386000</v>
      </c>
      <c r="M99" s="29">
        <f t="shared" si="89"/>
        <v>394000</v>
      </c>
      <c r="N99" s="29">
        <f t="shared" si="89"/>
        <v>402000</v>
      </c>
      <c r="O99" s="29">
        <f t="shared" si="89"/>
        <v>410000</v>
      </c>
      <c r="P99" s="29">
        <f t="shared" si="89"/>
        <v>410000</v>
      </c>
      <c r="Q99" s="29">
        <f t="shared" si="89"/>
        <v>410000</v>
      </c>
      <c r="R99" s="29">
        <f t="shared" si="89"/>
        <v>410000</v>
      </c>
      <c r="S99" s="29">
        <f t="shared" si="89"/>
        <v>410000</v>
      </c>
      <c r="T99" s="29">
        <f t="shared" si="89"/>
        <v>410000</v>
      </c>
      <c r="U99" s="29">
        <f t="shared" si="89"/>
        <v>410000</v>
      </c>
      <c r="V99" s="29">
        <f t="shared" si="89"/>
        <v>410000</v>
      </c>
      <c r="W99" s="29">
        <f t="shared" si="89"/>
        <v>410000</v>
      </c>
      <c r="X99" s="29">
        <f t="shared" si="89"/>
        <v>410000</v>
      </c>
      <c r="Y99" s="29">
        <f t="shared" si="89"/>
        <v>410000</v>
      </c>
      <c r="Z99" s="29">
        <f t="shared" si="89"/>
        <v>410000</v>
      </c>
      <c r="AA99" s="29">
        <f t="shared" si="89"/>
        <v>410000</v>
      </c>
      <c r="AB99" s="29">
        <f t="shared" si="89"/>
        <v>410000</v>
      </c>
      <c r="AC99" s="29">
        <f t="shared" si="89"/>
        <v>410000</v>
      </c>
      <c r="AD99" s="29">
        <f t="shared" si="89"/>
        <v>410000</v>
      </c>
      <c r="AE99" s="29">
        <f t="shared" si="89"/>
        <v>410000</v>
      </c>
      <c r="AF99" s="29">
        <f t="shared" si="89"/>
        <v>410000</v>
      </c>
      <c r="AG99" s="29">
        <f t="shared" si="89"/>
        <v>410000</v>
      </c>
      <c r="AH99" s="29">
        <f t="shared" si="89"/>
        <v>410000</v>
      </c>
      <c r="AI99" s="29">
        <f t="shared" si="89"/>
        <v>410000</v>
      </c>
      <c r="AJ99" s="29">
        <f t="shared" si="89"/>
        <v>410000</v>
      </c>
      <c r="AK99" s="29">
        <f t="shared" si="89"/>
        <v>410000</v>
      </c>
      <c r="AL99" s="29">
        <f t="shared" si="89"/>
        <v>410000</v>
      </c>
      <c r="AM99" s="29">
        <f t="shared" si="89"/>
        <v>410000</v>
      </c>
      <c r="AN99" s="65">
        <f t="shared" si="89"/>
        <v>410000</v>
      </c>
      <c r="AO99" s="65">
        <f t="shared" si="89"/>
        <v>410000</v>
      </c>
      <c r="AP99" s="65">
        <f t="shared" si="89"/>
        <v>410000</v>
      </c>
      <c r="AQ99" s="65">
        <f t="shared" si="89"/>
        <v>410000</v>
      </c>
      <c r="AR99" s="65">
        <f t="shared" si="89"/>
        <v>410000</v>
      </c>
      <c r="AS99" s="65">
        <f t="shared" si="89"/>
        <v>410000</v>
      </c>
      <c r="AT99" s="65">
        <f t="shared" si="89"/>
        <v>410000</v>
      </c>
      <c r="AU99" s="65">
        <f t="shared" si="89"/>
        <v>410000</v>
      </c>
      <c r="AV99" s="65">
        <f t="shared" si="89"/>
        <v>410000</v>
      </c>
      <c r="AW99" s="65">
        <f t="shared" si="89"/>
        <v>410000</v>
      </c>
      <c r="AX99" s="65">
        <f t="shared" si="89"/>
        <v>410000</v>
      </c>
      <c r="AY99" s="65">
        <f t="shared" si="89"/>
        <v>410000</v>
      </c>
      <c r="AZ99" s="65">
        <f t="shared" si="89"/>
        <v>410000</v>
      </c>
      <c r="BA99" s="65">
        <f t="shared" si="89"/>
        <v>410000</v>
      </c>
      <c r="BB99" s="65">
        <f t="shared" si="89"/>
        <v>410000</v>
      </c>
      <c r="BC99" s="65">
        <f t="shared" si="89"/>
        <v>410000</v>
      </c>
      <c r="BD99" s="65">
        <f t="shared" si="89"/>
        <v>410000</v>
      </c>
      <c r="BE99" s="65">
        <f t="shared" si="89"/>
        <v>410000</v>
      </c>
      <c r="BF99" s="65">
        <f t="shared" ref="BF99:BM99" si="90">BF31+$B$56</f>
        <v>410000</v>
      </c>
      <c r="BG99" s="65">
        <f t="shared" si="90"/>
        <v>410000</v>
      </c>
      <c r="BH99" s="65">
        <f t="shared" si="90"/>
        <v>410000</v>
      </c>
      <c r="BI99" s="65">
        <f t="shared" si="90"/>
        <v>410000</v>
      </c>
      <c r="BJ99" s="65">
        <f t="shared" si="90"/>
        <v>410000</v>
      </c>
      <c r="BK99" s="65">
        <f t="shared" si="90"/>
        <v>410000</v>
      </c>
      <c r="BL99" s="65">
        <f t="shared" si="90"/>
        <v>410000</v>
      </c>
      <c r="BM99" s="65">
        <f t="shared" si="90"/>
        <v>410000</v>
      </c>
    </row>
    <row r="100" spans="1:65" s="35" customFormat="1" x14ac:dyDescent="0.25">
      <c r="A100" s="38" t="s">
        <v>82</v>
      </c>
      <c r="B100" s="39"/>
      <c r="C100" s="39">
        <f t="shared" ref="C100:BE100" si="91">SUM(C87:C99)</f>
        <v>0</v>
      </c>
      <c r="D100" s="39">
        <f>SUM(D87:D99)</f>
        <v>7234816</v>
      </c>
      <c r="E100" s="39">
        <f t="shared" si="91"/>
        <v>7309358.3471074374</v>
      </c>
      <c r="F100" s="39">
        <f t="shared" si="91"/>
        <v>7441747.661157025</v>
      </c>
      <c r="G100" s="39">
        <f t="shared" si="91"/>
        <v>7625577.6685123974</v>
      </c>
      <c r="H100" s="39">
        <f t="shared" si="91"/>
        <v>7811593.9146190081</v>
      </c>
      <c r="I100" s="39">
        <f t="shared" si="91"/>
        <v>7999796.4912858587</v>
      </c>
      <c r="J100" s="39">
        <f t="shared" si="91"/>
        <v>8190185.4912400413</v>
      </c>
      <c r="K100" s="39">
        <f t="shared" si="91"/>
        <v>8382761.0081359111</v>
      </c>
      <c r="L100" s="39">
        <f t="shared" si="91"/>
        <v>8577523.1365643777</v>
      </c>
      <c r="M100" s="39">
        <f t="shared" si="91"/>
        <v>8774471.9720622525</v>
      </c>
      <c r="N100" s="39">
        <f t="shared" si="91"/>
        <v>8973607.6111217197</v>
      </c>
      <c r="O100" s="39">
        <f t="shared" si="91"/>
        <v>9174930.1511998773</v>
      </c>
      <c r="P100" s="39">
        <f t="shared" si="91"/>
        <v>9175934.2527118772</v>
      </c>
      <c r="Q100" s="39">
        <f t="shared" si="91"/>
        <v>9176948.3952389956</v>
      </c>
      <c r="R100" s="39">
        <f t="shared" si="91"/>
        <v>9177972.6791913863</v>
      </c>
      <c r="S100" s="39">
        <f t="shared" si="91"/>
        <v>9179007.2059832998</v>
      </c>
      <c r="T100" s="39">
        <f t="shared" si="91"/>
        <v>9180052.078043133</v>
      </c>
      <c r="U100" s="39">
        <f t="shared" si="91"/>
        <v>9181107.398823563</v>
      </c>
      <c r="V100" s="39">
        <f t="shared" si="91"/>
        <v>9182173.2728118002</v>
      </c>
      <c r="W100" s="39">
        <f t="shared" si="91"/>
        <v>9183249.8055399172</v>
      </c>
      <c r="X100" s="39">
        <f t="shared" si="91"/>
        <v>9184337.1035953164</v>
      </c>
      <c r="Y100" s="39">
        <f t="shared" si="91"/>
        <v>9185435.2746312693</v>
      </c>
      <c r="Z100" s="39">
        <f t="shared" si="91"/>
        <v>9186544.4273775816</v>
      </c>
      <c r="AA100" s="39">
        <f t="shared" si="91"/>
        <v>9187664.6716513596</v>
      </c>
      <c r="AB100" s="39">
        <f t="shared" si="91"/>
        <v>9188796.1183678731</v>
      </c>
      <c r="AC100" s="39">
        <f t="shared" si="91"/>
        <v>9189938.8795515522</v>
      </c>
      <c r="AD100" s="39">
        <f t="shared" si="91"/>
        <v>9191093.0683470666</v>
      </c>
      <c r="AE100" s="39">
        <f t="shared" si="91"/>
        <v>9192258.7990305368</v>
      </c>
      <c r="AF100" s="39">
        <f t="shared" si="91"/>
        <v>9193436.187020842</v>
      </c>
      <c r="AG100" s="39">
        <f t="shared" si="91"/>
        <v>9194625.3488910496</v>
      </c>
      <c r="AH100" s="39">
        <f t="shared" si="91"/>
        <v>9195826.4023799617</v>
      </c>
      <c r="AI100" s="39">
        <f t="shared" si="91"/>
        <v>9197039.46640376</v>
      </c>
      <c r="AJ100" s="39">
        <f t="shared" si="91"/>
        <v>9198264.6610677987</v>
      </c>
      <c r="AK100" s="39">
        <f t="shared" si="91"/>
        <v>9199502.1076784767</v>
      </c>
      <c r="AL100" s="39">
        <f t="shared" si="91"/>
        <v>9200751.928755261</v>
      </c>
      <c r="AM100" s="39">
        <f t="shared" si="91"/>
        <v>9202014.2480428144</v>
      </c>
      <c r="AN100" s="63">
        <f t="shared" si="91"/>
        <v>9514509.1905232426</v>
      </c>
      <c r="AO100" s="63">
        <f t="shared" si="91"/>
        <v>9515796.8824284747</v>
      </c>
      <c r="AP100" s="63">
        <f t="shared" si="91"/>
        <v>9517097.4512527585</v>
      </c>
      <c r="AQ100" s="63">
        <f t="shared" si="91"/>
        <v>9518411.0257652868</v>
      </c>
      <c r="AR100" s="63">
        <f t="shared" si="91"/>
        <v>9519737.7360229399</v>
      </c>
      <c r="AS100" s="63">
        <f t="shared" si="91"/>
        <v>9521077.713383168</v>
      </c>
      <c r="AT100" s="63">
        <f t="shared" si="91"/>
        <v>9522431.0905170012</v>
      </c>
      <c r="AU100" s="63">
        <f t="shared" si="91"/>
        <v>9523798.0014221705</v>
      </c>
      <c r="AV100" s="63">
        <f t="shared" si="91"/>
        <v>9525178.5814363919</v>
      </c>
      <c r="AW100" s="63">
        <f t="shared" si="91"/>
        <v>9526572.9672507569</v>
      </c>
      <c r="AX100" s="63">
        <f t="shared" si="91"/>
        <v>9527981.2969232649</v>
      </c>
      <c r="AY100" s="63">
        <f t="shared" si="91"/>
        <v>9529403.7098924965</v>
      </c>
      <c r="AZ100" s="63">
        <f t="shared" si="91"/>
        <v>9530840.3469914217</v>
      </c>
      <c r="BA100" s="63">
        <f t="shared" si="91"/>
        <v>9532291.3504613359</v>
      </c>
      <c r="BB100" s="63">
        <f t="shared" si="91"/>
        <v>9533756.863965949</v>
      </c>
      <c r="BC100" s="63">
        <f t="shared" si="91"/>
        <v>9535237.0326056089</v>
      </c>
      <c r="BD100" s="63">
        <f t="shared" si="91"/>
        <v>9536732.0029316656</v>
      </c>
      <c r="BE100" s="63">
        <f t="shared" si="91"/>
        <v>9538241.9229609817</v>
      </c>
      <c r="BF100" s="63">
        <f t="shared" ref="BF100:BM100" si="92">SUM(BF87:BF99)</f>
        <v>9539766.9421905912</v>
      </c>
      <c r="BG100" s="63">
        <f t="shared" si="92"/>
        <v>9541307.2116124965</v>
      </c>
      <c r="BH100" s="63">
        <f t="shared" si="92"/>
        <v>9542862.8837286234</v>
      </c>
      <c r="BI100" s="63">
        <f t="shared" si="92"/>
        <v>9544434.1125659086</v>
      </c>
      <c r="BJ100" s="63">
        <f t="shared" si="92"/>
        <v>9546021.0536915679</v>
      </c>
      <c r="BK100" s="63">
        <f t="shared" si="92"/>
        <v>9547623.8642284833</v>
      </c>
      <c r="BL100" s="63">
        <f t="shared" si="92"/>
        <v>9549242.7028707676</v>
      </c>
      <c r="BM100" s="63">
        <f t="shared" si="92"/>
        <v>9550877.7298994772</v>
      </c>
    </row>
    <row r="101" spans="1:65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65" x14ac:dyDescent="0.25">
      <c r="A102" s="45" t="s">
        <v>71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65" x14ac:dyDescent="0.25">
      <c r="A103" s="43" t="s">
        <v>75</v>
      </c>
      <c r="B103" s="29"/>
      <c r="C103" s="29"/>
      <c r="D103" s="29">
        <f t="shared" ref="D103:BE103" si="93">$B$63*(D19*D20+D21*D22)*D24</f>
        <v>182400</v>
      </c>
      <c r="E103" s="29">
        <f t="shared" si="93"/>
        <v>199358.67768595045</v>
      </c>
      <c r="F103" s="29">
        <f t="shared" si="93"/>
        <v>217071.07438016532</v>
      </c>
      <c r="G103" s="29">
        <f t="shared" si="93"/>
        <v>244628.09917355375</v>
      </c>
      <c r="H103" s="29">
        <f t="shared" si="93"/>
        <v>273666.11570247938</v>
      </c>
      <c r="I103" s="29">
        <f t="shared" si="93"/>
        <v>304185.12396694225</v>
      </c>
      <c r="J103" s="29">
        <f t="shared" si="93"/>
        <v>336185.12396694219</v>
      </c>
      <c r="K103" s="29">
        <f t="shared" si="93"/>
        <v>369666.11570247944</v>
      </c>
      <c r="L103" s="29">
        <f t="shared" si="93"/>
        <v>404628.09917355381</v>
      </c>
      <c r="M103" s="29">
        <f t="shared" si="93"/>
        <v>441071.07438016537</v>
      </c>
      <c r="N103" s="29">
        <f t="shared" si="93"/>
        <v>478995.04132231418</v>
      </c>
      <c r="O103" s="29">
        <f t="shared" si="93"/>
        <v>518400</v>
      </c>
      <c r="P103" s="29">
        <f t="shared" si="93"/>
        <v>518400</v>
      </c>
      <c r="Q103" s="29">
        <f t="shared" si="93"/>
        <v>518400</v>
      </c>
      <c r="R103" s="29">
        <f t="shared" si="93"/>
        <v>518400</v>
      </c>
      <c r="S103" s="29">
        <f t="shared" si="93"/>
        <v>518400</v>
      </c>
      <c r="T103" s="29">
        <f t="shared" si="93"/>
        <v>518400</v>
      </c>
      <c r="U103" s="29">
        <f t="shared" si="93"/>
        <v>518400</v>
      </c>
      <c r="V103" s="29">
        <f t="shared" si="93"/>
        <v>518400</v>
      </c>
      <c r="W103" s="29">
        <f t="shared" si="93"/>
        <v>518400</v>
      </c>
      <c r="X103" s="29">
        <f t="shared" si="93"/>
        <v>518400</v>
      </c>
      <c r="Y103" s="29">
        <f t="shared" si="93"/>
        <v>518400</v>
      </c>
      <c r="Z103" s="29">
        <f t="shared" si="93"/>
        <v>518400</v>
      </c>
      <c r="AA103" s="29">
        <f t="shared" si="93"/>
        <v>518400</v>
      </c>
      <c r="AB103" s="29">
        <f t="shared" si="93"/>
        <v>518400</v>
      </c>
      <c r="AC103" s="29">
        <f t="shared" si="93"/>
        <v>518400</v>
      </c>
      <c r="AD103" s="29">
        <f t="shared" si="93"/>
        <v>518400</v>
      </c>
      <c r="AE103" s="29">
        <f t="shared" si="93"/>
        <v>518400</v>
      </c>
      <c r="AF103" s="29">
        <f t="shared" si="93"/>
        <v>518400</v>
      </c>
      <c r="AG103" s="29">
        <f t="shared" si="93"/>
        <v>518400</v>
      </c>
      <c r="AH103" s="29">
        <f t="shared" si="93"/>
        <v>518400</v>
      </c>
      <c r="AI103" s="29">
        <f t="shared" si="93"/>
        <v>518400</v>
      </c>
      <c r="AJ103" s="29">
        <f t="shared" si="93"/>
        <v>518400</v>
      </c>
      <c r="AK103" s="29">
        <f t="shared" si="93"/>
        <v>518400</v>
      </c>
      <c r="AL103" s="29">
        <f t="shared" si="93"/>
        <v>518400</v>
      </c>
      <c r="AM103" s="29">
        <f t="shared" si="93"/>
        <v>518400</v>
      </c>
      <c r="AN103" s="65">
        <f t="shared" si="93"/>
        <v>586800</v>
      </c>
      <c r="AO103" s="65">
        <f t="shared" si="93"/>
        <v>586800</v>
      </c>
      <c r="AP103" s="65">
        <f t="shared" si="93"/>
        <v>586800</v>
      </c>
      <c r="AQ103" s="65">
        <f t="shared" si="93"/>
        <v>586800</v>
      </c>
      <c r="AR103" s="65">
        <f t="shared" si="93"/>
        <v>586800</v>
      </c>
      <c r="AS103" s="65">
        <f t="shared" si="93"/>
        <v>586800</v>
      </c>
      <c r="AT103" s="65">
        <f t="shared" si="93"/>
        <v>586800</v>
      </c>
      <c r="AU103" s="65">
        <f t="shared" si="93"/>
        <v>586800</v>
      </c>
      <c r="AV103" s="65">
        <f t="shared" si="93"/>
        <v>586800</v>
      </c>
      <c r="AW103" s="65">
        <f t="shared" si="93"/>
        <v>586800</v>
      </c>
      <c r="AX103" s="65">
        <f t="shared" si="93"/>
        <v>586800</v>
      </c>
      <c r="AY103" s="65">
        <f t="shared" si="93"/>
        <v>586800</v>
      </c>
      <c r="AZ103" s="65">
        <f t="shared" si="93"/>
        <v>586800</v>
      </c>
      <c r="BA103" s="65">
        <f t="shared" si="93"/>
        <v>586800</v>
      </c>
      <c r="BB103" s="65">
        <f t="shared" si="93"/>
        <v>586800</v>
      </c>
      <c r="BC103" s="65">
        <f t="shared" si="93"/>
        <v>586800</v>
      </c>
      <c r="BD103" s="65">
        <f t="shared" si="93"/>
        <v>586800</v>
      </c>
      <c r="BE103" s="65">
        <f t="shared" si="93"/>
        <v>586800</v>
      </c>
      <c r="BF103" s="65">
        <f t="shared" ref="BF103:BM103" si="94">$B$63*(BF19*BF20+BF21*BF22)*BF24</f>
        <v>586800</v>
      </c>
      <c r="BG103" s="65">
        <f t="shared" si="94"/>
        <v>586800</v>
      </c>
      <c r="BH103" s="65">
        <f t="shared" si="94"/>
        <v>586800</v>
      </c>
      <c r="BI103" s="65">
        <f t="shared" si="94"/>
        <v>586800</v>
      </c>
      <c r="BJ103" s="65">
        <f t="shared" si="94"/>
        <v>586800</v>
      </c>
      <c r="BK103" s="65">
        <f t="shared" si="94"/>
        <v>586800</v>
      </c>
      <c r="BL103" s="65">
        <f t="shared" si="94"/>
        <v>586800</v>
      </c>
      <c r="BM103" s="65">
        <f t="shared" si="94"/>
        <v>586800</v>
      </c>
    </row>
    <row r="104" spans="1:65" x14ac:dyDescent="0.25">
      <c r="A104" s="43" t="s">
        <v>153</v>
      </c>
      <c r="B104" s="29"/>
      <c r="C104" s="29"/>
      <c r="D104" s="29">
        <f>$B$38*(D81)*$B$41</f>
        <v>9849.6</v>
      </c>
      <c r="E104" s="29">
        <f t="shared" ref="E104:BE104" si="95">$B$38*(E81)*$B$41</f>
        <v>11145.962434259955</v>
      </c>
      <c r="F104" s="29">
        <f t="shared" si="95"/>
        <v>12550.654845980467</v>
      </c>
      <c r="G104" s="29">
        <f t="shared" si="95"/>
        <v>14610.969196093165</v>
      </c>
      <c r="H104" s="29">
        <f t="shared" si="95"/>
        <v>16867.784222389186</v>
      </c>
      <c r="I104" s="29">
        <f t="shared" si="95"/>
        <v>19329.581968444782</v>
      </c>
      <c r="J104" s="29">
        <f t="shared" si="95"/>
        <v>22004.844477836214</v>
      </c>
      <c r="K104" s="29">
        <f t="shared" si="95"/>
        <v>24902.053794139745</v>
      </c>
      <c r="L104" s="29">
        <f t="shared" si="95"/>
        <v>28029.691960931632</v>
      </c>
      <c r="M104" s="29">
        <f t="shared" si="95"/>
        <v>31396.241021788137</v>
      </c>
      <c r="N104" s="29">
        <f t="shared" si="95"/>
        <v>35010.183020285498</v>
      </c>
      <c r="O104" s="29">
        <f t="shared" si="95"/>
        <v>38880</v>
      </c>
      <c r="P104" s="29">
        <f t="shared" si="95"/>
        <v>38880</v>
      </c>
      <c r="Q104" s="29">
        <f t="shared" si="95"/>
        <v>38880</v>
      </c>
      <c r="R104" s="29">
        <f t="shared" si="95"/>
        <v>38880</v>
      </c>
      <c r="S104" s="29">
        <f t="shared" si="95"/>
        <v>38880</v>
      </c>
      <c r="T104" s="29">
        <f t="shared" si="95"/>
        <v>38880</v>
      </c>
      <c r="U104" s="29">
        <f t="shared" si="95"/>
        <v>38880</v>
      </c>
      <c r="V104" s="29">
        <f t="shared" si="95"/>
        <v>38880</v>
      </c>
      <c r="W104" s="29">
        <f t="shared" si="95"/>
        <v>38880</v>
      </c>
      <c r="X104" s="29">
        <f t="shared" si="95"/>
        <v>38880</v>
      </c>
      <c r="Y104" s="29">
        <f t="shared" si="95"/>
        <v>38880</v>
      </c>
      <c r="Z104" s="29">
        <f t="shared" si="95"/>
        <v>38880</v>
      </c>
      <c r="AA104" s="29">
        <f t="shared" si="95"/>
        <v>38880</v>
      </c>
      <c r="AB104" s="29">
        <f t="shared" si="95"/>
        <v>38880</v>
      </c>
      <c r="AC104" s="29">
        <f t="shared" si="95"/>
        <v>38880</v>
      </c>
      <c r="AD104" s="29">
        <f t="shared" si="95"/>
        <v>38880</v>
      </c>
      <c r="AE104" s="29">
        <f t="shared" si="95"/>
        <v>38880</v>
      </c>
      <c r="AF104" s="29">
        <f t="shared" si="95"/>
        <v>38880</v>
      </c>
      <c r="AG104" s="29">
        <f t="shared" si="95"/>
        <v>38880</v>
      </c>
      <c r="AH104" s="29">
        <f t="shared" si="95"/>
        <v>38880</v>
      </c>
      <c r="AI104" s="29">
        <f t="shared" si="95"/>
        <v>38880</v>
      </c>
      <c r="AJ104" s="29">
        <f t="shared" si="95"/>
        <v>38880</v>
      </c>
      <c r="AK104" s="29">
        <f t="shared" si="95"/>
        <v>38880</v>
      </c>
      <c r="AL104" s="29">
        <f t="shared" si="95"/>
        <v>38880</v>
      </c>
      <c r="AM104" s="29">
        <f t="shared" si="95"/>
        <v>38880</v>
      </c>
      <c r="AN104" s="65">
        <f t="shared" si="95"/>
        <v>44010</v>
      </c>
      <c r="AO104" s="65">
        <f t="shared" si="95"/>
        <v>44010</v>
      </c>
      <c r="AP104" s="65">
        <f t="shared" si="95"/>
        <v>44010</v>
      </c>
      <c r="AQ104" s="65">
        <f t="shared" si="95"/>
        <v>44010</v>
      </c>
      <c r="AR104" s="65">
        <f t="shared" si="95"/>
        <v>44010</v>
      </c>
      <c r="AS104" s="65">
        <f t="shared" si="95"/>
        <v>44010</v>
      </c>
      <c r="AT104" s="65">
        <f t="shared" si="95"/>
        <v>44010</v>
      </c>
      <c r="AU104" s="65">
        <f t="shared" si="95"/>
        <v>44010</v>
      </c>
      <c r="AV104" s="65">
        <f t="shared" si="95"/>
        <v>44010</v>
      </c>
      <c r="AW104" s="65">
        <f t="shared" si="95"/>
        <v>44010</v>
      </c>
      <c r="AX104" s="65">
        <f t="shared" si="95"/>
        <v>44010</v>
      </c>
      <c r="AY104" s="65">
        <f t="shared" si="95"/>
        <v>44010</v>
      </c>
      <c r="AZ104" s="65">
        <f t="shared" si="95"/>
        <v>44010</v>
      </c>
      <c r="BA104" s="65">
        <f t="shared" si="95"/>
        <v>44010</v>
      </c>
      <c r="BB104" s="65">
        <f t="shared" si="95"/>
        <v>44010</v>
      </c>
      <c r="BC104" s="65">
        <f t="shared" si="95"/>
        <v>44010</v>
      </c>
      <c r="BD104" s="65">
        <f t="shared" si="95"/>
        <v>44010</v>
      </c>
      <c r="BE104" s="65">
        <f t="shared" si="95"/>
        <v>44010</v>
      </c>
      <c r="BF104" s="65">
        <f t="shared" ref="BF104:BM104" si="96">$B$38*(BF81)*$B$41</f>
        <v>44010</v>
      </c>
      <c r="BG104" s="65">
        <f t="shared" si="96"/>
        <v>44010</v>
      </c>
      <c r="BH104" s="65">
        <f t="shared" si="96"/>
        <v>44010</v>
      </c>
      <c r="BI104" s="65">
        <f t="shared" si="96"/>
        <v>44010</v>
      </c>
      <c r="BJ104" s="65">
        <f t="shared" si="96"/>
        <v>44010</v>
      </c>
      <c r="BK104" s="65">
        <f t="shared" si="96"/>
        <v>44010</v>
      </c>
      <c r="BL104" s="65">
        <f t="shared" si="96"/>
        <v>44010</v>
      </c>
      <c r="BM104" s="65">
        <f t="shared" si="96"/>
        <v>44010</v>
      </c>
    </row>
    <row r="105" spans="1:65" x14ac:dyDescent="0.25">
      <c r="A105" s="43" t="s">
        <v>152</v>
      </c>
      <c r="B105" s="29"/>
      <c r="C105" s="29"/>
      <c r="D105" s="29">
        <f>$B$37*(D81)*$B$40</f>
        <v>24624</v>
      </c>
      <c r="E105" s="29">
        <f t="shared" ref="E105:BE105" si="97">$B$37*(E81)*$B$40</f>
        <v>27864.906085649887</v>
      </c>
      <c r="F105" s="29">
        <f t="shared" si="97"/>
        <v>31376.637114951169</v>
      </c>
      <c r="G105" s="29">
        <f t="shared" si="97"/>
        <v>36527.422990232917</v>
      </c>
      <c r="H105" s="29">
        <f t="shared" si="97"/>
        <v>42169.460555972961</v>
      </c>
      <c r="I105" s="29">
        <f t="shared" si="97"/>
        <v>48323.954921111952</v>
      </c>
      <c r="J105" s="29">
        <f t="shared" si="97"/>
        <v>55012.111194590536</v>
      </c>
      <c r="K105" s="29">
        <f t="shared" si="97"/>
        <v>62255.134485349365</v>
      </c>
      <c r="L105" s="29">
        <f t="shared" si="97"/>
        <v>70074.229902329083</v>
      </c>
      <c r="M105" s="29">
        <f t="shared" si="97"/>
        <v>78490.602554470344</v>
      </c>
      <c r="N105" s="29">
        <f t="shared" si="97"/>
        <v>87525.457550713749</v>
      </c>
      <c r="O105" s="29">
        <f t="shared" si="97"/>
        <v>97200</v>
      </c>
      <c r="P105" s="29">
        <f t="shared" si="97"/>
        <v>97200</v>
      </c>
      <c r="Q105" s="29">
        <f t="shared" si="97"/>
        <v>97200</v>
      </c>
      <c r="R105" s="29">
        <f t="shared" si="97"/>
        <v>97200</v>
      </c>
      <c r="S105" s="29">
        <f t="shared" si="97"/>
        <v>97200</v>
      </c>
      <c r="T105" s="29">
        <f t="shared" si="97"/>
        <v>97200</v>
      </c>
      <c r="U105" s="29">
        <f t="shared" si="97"/>
        <v>97200</v>
      </c>
      <c r="V105" s="29">
        <f t="shared" si="97"/>
        <v>97200</v>
      </c>
      <c r="W105" s="29">
        <f t="shared" si="97"/>
        <v>97200</v>
      </c>
      <c r="X105" s="29">
        <f t="shared" si="97"/>
        <v>97200</v>
      </c>
      <c r="Y105" s="29">
        <f t="shared" si="97"/>
        <v>97200</v>
      </c>
      <c r="Z105" s="29">
        <f t="shared" si="97"/>
        <v>97200</v>
      </c>
      <c r="AA105" s="29">
        <f t="shared" si="97"/>
        <v>97200</v>
      </c>
      <c r="AB105" s="29">
        <f t="shared" si="97"/>
        <v>97200</v>
      </c>
      <c r="AC105" s="29">
        <f t="shared" si="97"/>
        <v>97200</v>
      </c>
      <c r="AD105" s="29">
        <f t="shared" si="97"/>
        <v>97200</v>
      </c>
      <c r="AE105" s="29">
        <f t="shared" si="97"/>
        <v>97200</v>
      </c>
      <c r="AF105" s="29">
        <f t="shared" si="97"/>
        <v>97200</v>
      </c>
      <c r="AG105" s="29">
        <f t="shared" si="97"/>
        <v>97200</v>
      </c>
      <c r="AH105" s="29">
        <f t="shared" si="97"/>
        <v>97200</v>
      </c>
      <c r="AI105" s="29">
        <f t="shared" si="97"/>
        <v>97200</v>
      </c>
      <c r="AJ105" s="29">
        <f t="shared" si="97"/>
        <v>97200</v>
      </c>
      <c r="AK105" s="29">
        <f t="shared" si="97"/>
        <v>97200</v>
      </c>
      <c r="AL105" s="29">
        <f t="shared" si="97"/>
        <v>97200</v>
      </c>
      <c r="AM105" s="29">
        <f t="shared" si="97"/>
        <v>97200</v>
      </c>
      <c r="AN105" s="65">
        <f t="shared" si="97"/>
        <v>110025</v>
      </c>
      <c r="AO105" s="65">
        <f t="shared" si="97"/>
        <v>110025</v>
      </c>
      <c r="AP105" s="65">
        <f t="shared" si="97"/>
        <v>110025</v>
      </c>
      <c r="AQ105" s="65">
        <f t="shared" si="97"/>
        <v>110025</v>
      </c>
      <c r="AR105" s="65">
        <f t="shared" si="97"/>
        <v>110025</v>
      </c>
      <c r="AS105" s="65">
        <f t="shared" si="97"/>
        <v>110025</v>
      </c>
      <c r="AT105" s="65">
        <f t="shared" si="97"/>
        <v>110025</v>
      </c>
      <c r="AU105" s="65">
        <f t="shared" si="97"/>
        <v>110025</v>
      </c>
      <c r="AV105" s="65">
        <f t="shared" si="97"/>
        <v>110025</v>
      </c>
      <c r="AW105" s="65">
        <f t="shared" si="97"/>
        <v>110025</v>
      </c>
      <c r="AX105" s="65">
        <f t="shared" si="97"/>
        <v>110025</v>
      </c>
      <c r="AY105" s="65">
        <f t="shared" si="97"/>
        <v>110025</v>
      </c>
      <c r="AZ105" s="65">
        <f t="shared" si="97"/>
        <v>110025</v>
      </c>
      <c r="BA105" s="65">
        <f t="shared" si="97"/>
        <v>110025</v>
      </c>
      <c r="BB105" s="65">
        <f t="shared" si="97"/>
        <v>110025</v>
      </c>
      <c r="BC105" s="65">
        <f t="shared" si="97"/>
        <v>110025</v>
      </c>
      <c r="BD105" s="65">
        <f t="shared" si="97"/>
        <v>110025</v>
      </c>
      <c r="BE105" s="65">
        <f t="shared" si="97"/>
        <v>110025</v>
      </c>
      <c r="BF105" s="65">
        <f t="shared" ref="BF105:BM105" si="98">$B$37*(BF81)*$B$40</f>
        <v>110025</v>
      </c>
      <c r="BG105" s="65">
        <f t="shared" si="98"/>
        <v>110025</v>
      </c>
      <c r="BH105" s="65">
        <f t="shared" si="98"/>
        <v>110025</v>
      </c>
      <c r="BI105" s="65">
        <f t="shared" si="98"/>
        <v>110025</v>
      </c>
      <c r="BJ105" s="65">
        <f t="shared" si="98"/>
        <v>110025</v>
      </c>
      <c r="BK105" s="65">
        <f t="shared" si="98"/>
        <v>110025</v>
      </c>
      <c r="BL105" s="65">
        <f t="shared" si="98"/>
        <v>110025</v>
      </c>
      <c r="BM105" s="65">
        <f t="shared" si="98"/>
        <v>110025</v>
      </c>
    </row>
    <row r="106" spans="1:65" x14ac:dyDescent="0.25">
      <c r="A106" s="43" t="s">
        <v>62</v>
      </c>
      <c r="B106" s="29"/>
      <c r="C106" s="29"/>
      <c r="D106" s="29">
        <f t="shared" ref="D106:BE106" si="99">D103*$B$69</f>
        <v>10944</v>
      </c>
      <c r="E106" s="29">
        <f t="shared" si="99"/>
        <v>11961.520661157027</v>
      </c>
      <c r="F106" s="29">
        <f t="shared" si="99"/>
        <v>13024.264462809919</v>
      </c>
      <c r="G106" s="29">
        <f t="shared" si="99"/>
        <v>14677.685950413224</v>
      </c>
      <c r="H106" s="29">
        <f t="shared" si="99"/>
        <v>16419.966942148763</v>
      </c>
      <c r="I106" s="29">
        <f t="shared" si="99"/>
        <v>18251.107438016534</v>
      </c>
      <c r="J106" s="29">
        <f t="shared" si="99"/>
        <v>20171.10743801653</v>
      </c>
      <c r="K106" s="29">
        <f t="shared" si="99"/>
        <v>22179.966942148767</v>
      </c>
      <c r="L106" s="29">
        <f t="shared" si="99"/>
        <v>24277.685950413226</v>
      </c>
      <c r="M106" s="29">
        <f t="shared" si="99"/>
        <v>26464.264462809922</v>
      </c>
      <c r="N106" s="29">
        <f t="shared" si="99"/>
        <v>28739.702479338848</v>
      </c>
      <c r="O106" s="29">
        <f t="shared" si="99"/>
        <v>31104</v>
      </c>
      <c r="P106" s="29">
        <f t="shared" si="99"/>
        <v>31104</v>
      </c>
      <c r="Q106" s="29">
        <f t="shared" si="99"/>
        <v>31104</v>
      </c>
      <c r="R106" s="29">
        <f t="shared" si="99"/>
        <v>31104</v>
      </c>
      <c r="S106" s="29">
        <f t="shared" si="99"/>
        <v>31104</v>
      </c>
      <c r="T106" s="29">
        <f t="shared" si="99"/>
        <v>31104</v>
      </c>
      <c r="U106" s="29">
        <f t="shared" si="99"/>
        <v>31104</v>
      </c>
      <c r="V106" s="29">
        <f t="shared" si="99"/>
        <v>31104</v>
      </c>
      <c r="W106" s="29">
        <f t="shared" si="99"/>
        <v>31104</v>
      </c>
      <c r="X106" s="29">
        <f t="shared" si="99"/>
        <v>31104</v>
      </c>
      <c r="Y106" s="29">
        <f t="shared" si="99"/>
        <v>31104</v>
      </c>
      <c r="Z106" s="29">
        <f t="shared" si="99"/>
        <v>31104</v>
      </c>
      <c r="AA106" s="29">
        <f t="shared" si="99"/>
        <v>31104</v>
      </c>
      <c r="AB106" s="29">
        <f t="shared" si="99"/>
        <v>31104</v>
      </c>
      <c r="AC106" s="29">
        <f t="shared" si="99"/>
        <v>31104</v>
      </c>
      <c r="AD106" s="29">
        <f t="shared" si="99"/>
        <v>31104</v>
      </c>
      <c r="AE106" s="29">
        <f t="shared" si="99"/>
        <v>31104</v>
      </c>
      <c r="AF106" s="29">
        <f t="shared" si="99"/>
        <v>31104</v>
      </c>
      <c r="AG106" s="29">
        <f t="shared" si="99"/>
        <v>31104</v>
      </c>
      <c r="AH106" s="29">
        <f t="shared" si="99"/>
        <v>31104</v>
      </c>
      <c r="AI106" s="29">
        <f t="shared" si="99"/>
        <v>31104</v>
      </c>
      <c r="AJ106" s="29">
        <f t="shared" si="99"/>
        <v>31104</v>
      </c>
      <c r="AK106" s="29">
        <f t="shared" si="99"/>
        <v>31104</v>
      </c>
      <c r="AL106" s="29">
        <f t="shared" si="99"/>
        <v>31104</v>
      </c>
      <c r="AM106" s="29">
        <f t="shared" si="99"/>
        <v>31104</v>
      </c>
      <c r="AN106" s="65">
        <f t="shared" si="99"/>
        <v>35208</v>
      </c>
      <c r="AO106" s="65">
        <f t="shared" si="99"/>
        <v>35208</v>
      </c>
      <c r="AP106" s="65">
        <f t="shared" si="99"/>
        <v>35208</v>
      </c>
      <c r="AQ106" s="65">
        <f t="shared" si="99"/>
        <v>35208</v>
      </c>
      <c r="AR106" s="65">
        <f t="shared" si="99"/>
        <v>35208</v>
      </c>
      <c r="AS106" s="65">
        <f t="shared" si="99"/>
        <v>35208</v>
      </c>
      <c r="AT106" s="65">
        <f t="shared" si="99"/>
        <v>35208</v>
      </c>
      <c r="AU106" s="65">
        <f t="shared" si="99"/>
        <v>35208</v>
      </c>
      <c r="AV106" s="65">
        <f t="shared" si="99"/>
        <v>35208</v>
      </c>
      <c r="AW106" s="65">
        <f t="shared" si="99"/>
        <v>35208</v>
      </c>
      <c r="AX106" s="65">
        <f t="shared" si="99"/>
        <v>35208</v>
      </c>
      <c r="AY106" s="65">
        <f t="shared" si="99"/>
        <v>35208</v>
      </c>
      <c r="AZ106" s="65">
        <f t="shared" si="99"/>
        <v>35208</v>
      </c>
      <c r="BA106" s="65">
        <f t="shared" si="99"/>
        <v>35208</v>
      </c>
      <c r="BB106" s="65">
        <f t="shared" si="99"/>
        <v>35208</v>
      </c>
      <c r="BC106" s="65">
        <f t="shared" si="99"/>
        <v>35208</v>
      </c>
      <c r="BD106" s="65">
        <f t="shared" si="99"/>
        <v>35208</v>
      </c>
      <c r="BE106" s="65">
        <f t="shared" si="99"/>
        <v>35208</v>
      </c>
      <c r="BF106" s="65">
        <f t="shared" ref="BF106:BM106" si="100">BF103*$B$69</f>
        <v>35208</v>
      </c>
      <c r="BG106" s="65">
        <f t="shared" si="100"/>
        <v>35208</v>
      </c>
      <c r="BH106" s="65">
        <f t="shared" si="100"/>
        <v>35208</v>
      </c>
      <c r="BI106" s="65">
        <f t="shared" si="100"/>
        <v>35208</v>
      </c>
      <c r="BJ106" s="65">
        <f t="shared" si="100"/>
        <v>35208</v>
      </c>
      <c r="BK106" s="65">
        <f t="shared" si="100"/>
        <v>35208</v>
      </c>
      <c r="BL106" s="65">
        <f t="shared" si="100"/>
        <v>35208</v>
      </c>
      <c r="BM106" s="65">
        <f t="shared" si="100"/>
        <v>35208</v>
      </c>
    </row>
    <row r="107" spans="1:65" x14ac:dyDescent="0.25">
      <c r="A107" s="43" t="s">
        <v>76</v>
      </c>
      <c r="B107" s="29"/>
      <c r="C107" s="29"/>
      <c r="D107" s="29">
        <f>$B$48</f>
        <v>200000</v>
      </c>
      <c r="E107" s="29">
        <f>$B$49</f>
        <v>600000</v>
      </c>
      <c r="F107" s="29">
        <f t="shared" ref="F107:BM107" si="101">$B$49</f>
        <v>600000</v>
      </c>
      <c r="G107" s="29">
        <f t="shared" si="101"/>
        <v>600000</v>
      </c>
      <c r="H107" s="29">
        <f t="shared" si="101"/>
        <v>600000</v>
      </c>
      <c r="I107" s="29">
        <f t="shared" si="101"/>
        <v>600000</v>
      </c>
      <c r="J107" s="29">
        <f t="shared" si="101"/>
        <v>600000</v>
      </c>
      <c r="K107" s="29">
        <f t="shared" si="101"/>
        <v>600000</v>
      </c>
      <c r="L107" s="29">
        <f t="shared" si="101"/>
        <v>600000</v>
      </c>
      <c r="M107" s="29">
        <f t="shared" si="101"/>
        <v>600000</v>
      </c>
      <c r="N107" s="29">
        <f t="shared" si="101"/>
        <v>600000</v>
      </c>
      <c r="O107" s="29">
        <f t="shared" si="101"/>
        <v>600000</v>
      </c>
      <c r="P107" s="29">
        <f t="shared" si="101"/>
        <v>600000</v>
      </c>
      <c r="Q107" s="29">
        <f t="shared" si="101"/>
        <v>600000</v>
      </c>
      <c r="R107" s="29">
        <f t="shared" si="101"/>
        <v>600000</v>
      </c>
      <c r="S107" s="29">
        <f t="shared" si="101"/>
        <v>600000</v>
      </c>
      <c r="T107" s="29">
        <f t="shared" si="101"/>
        <v>600000</v>
      </c>
      <c r="U107" s="29">
        <f t="shared" si="101"/>
        <v>600000</v>
      </c>
      <c r="V107" s="29">
        <f t="shared" si="101"/>
        <v>600000</v>
      </c>
      <c r="W107" s="29">
        <f t="shared" si="101"/>
        <v>600000</v>
      </c>
      <c r="X107" s="29">
        <f t="shared" si="101"/>
        <v>600000</v>
      </c>
      <c r="Y107" s="29">
        <f t="shared" si="101"/>
        <v>600000</v>
      </c>
      <c r="Z107" s="29">
        <f t="shared" si="101"/>
        <v>600000</v>
      </c>
      <c r="AA107" s="29">
        <f t="shared" si="101"/>
        <v>600000</v>
      </c>
      <c r="AB107" s="29">
        <f t="shared" si="101"/>
        <v>600000</v>
      </c>
      <c r="AC107" s="29">
        <f t="shared" si="101"/>
        <v>600000</v>
      </c>
      <c r="AD107" s="29">
        <f t="shared" si="101"/>
        <v>600000</v>
      </c>
      <c r="AE107" s="29">
        <f t="shared" si="101"/>
        <v>600000</v>
      </c>
      <c r="AF107" s="29">
        <f t="shared" si="101"/>
        <v>600000</v>
      </c>
      <c r="AG107" s="29">
        <f t="shared" si="101"/>
        <v>600000</v>
      </c>
      <c r="AH107" s="29">
        <f t="shared" si="101"/>
        <v>600000</v>
      </c>
      <c r="AI107" s="29">
        <f t="shared" si="101"/>
        <v>600000</v>
      </c>
      <c r="AJ107" s="29">
        <f t="shared" si="101"/>
        <v>600000</v>
      </c>
      <c r="AK107" s="29">
        <f t="shared" si="101"/>
        <v>600000</v>
      </c>
      <c r="AL107" s="29">
        <f t="shared" si="101"/>
        <v>600000</v>
      </c>
      <c r="AM107" s="29">
        <f t="shared" si="101"/>
        <v>600000</v>
      </c>
      <c r="AN107" s="65">
        <f t="shared" si="101"/>
        <v>600000</v>
      </c>
      <c r="AO107" s="65">
        <f t="shared" si="101"/>
        <v>600000</v>
      </c>
      <c r="AP107" s="65">
        <f t="shared" si="101"/>
        <v>600000</v>
      </c>
      <c r="AQ107" s="65">
        <f t="shared" si="101"/>
        <v>600000</v>
      </c>
      <c r="AR107" s="65">
        <f t="shared" si="101"/>
        <v>600000</v>
      </c>
      <c r="AS107" s="65">
        <f t="shared" si="101"/>
        <v>600000</v>
      </c>
      <c r="AT107" s="65">
        <f t="shared" si="101"/>
        <v>600000</v>
      </c>
      <c r="AU107" s="65">
        <f t="shared" si="101"/>
        <v>600000</v>
      </c>
      <c r="AV107" s="65">
        <f t="shared" si="101"/>
        <v>600000</v>
      </c>
      <c r="AW107" s="65">
        <f t="shared" si="101"/>
        <v>600000</v>
      </c>
      <c r="AX107" s="65">
        <f t="shared" si="101"/>
        <v>600000</v>
      </c>
      <c r="AY107" s="65">
        <f t="shared" si="101"/>
        <v>600000</v>
      </c>
      <c r="AZ107" s="65">
        <f t="shared" si="101"/>
        <v>600000</v>
      </c>
      <c r="BA107" s="65">
        <f t="shared" si="101"/>
        <v>600000</v>
      </c>
      <c r="BB107" s="65">
        <f t="shared" si="101"/>
        <v>600000</v>
      </c>
      <c r="BC107" s="65">
        <f t="shared" si="101"/>
        <v>600000</v>
      </c>
      <c r="BD107" s="65">
        <f t="shared" si="101"/>
        <v>600000</v>
      </c>
      <c r="BE107" s="65">
        <f t="shared" si="101"/>
        <v>600000</v>
      </c>
      <c r="BF107" s="65">
        <f t="shared" si="101"/>
        <v>600000</v>
      </c>
      <c r="BG107" s="65">
        <f t="shared" si="101"/>
        <v>600000</v>
      </c>
      <c r="BH107" s="65">
        <f t="shared" si="101"/>
        <v>600000</v>
      </c>
      <c r="BI107" s="65">
        <f t="shared" si="101"/>
        <v>600000</v>
      </c>
      <c r="BJ107" s="65">
        <f t="shared" si="101"/>
        <v>600000</v>
      </c>
      <c r="BK107" s="65">
        <f t="shared" si="101"/>
        <v>600000</v>
      </c>
      <c r="BL107" s="65">
        <f t="shared" si="101"/>
        <v>600000</v>
      </c>
      <c r="BM107" s="65">
        <f t="shared" si="101"/>
        <v>600000</v>
      </c>
    </row>
    <row r="108" spans="1:65" x14ac:dyDescent="0.25">
      <c r="A108" s="43" t="s">
        <v>77</v>
      </c>
      <c r="B108" s="29"/>
      <c r="C108" s="29"/>
      <c r="D108" s="29">
        <f>$B$52</f>
        <v>50000</v>
      </c>
      <c r="E108" s="29">
        <f t="shared" ref="E108:BE108" si="102">D108*(1+$B$54)</f>
        <v>50500</v>
      </c>
      <c r="F108" s="29">
        <f t="shared" si="102"/>
        <v>51005</v>
      </c>
      <c r="G108" s="29">
        <f t="shared" si="102"/>
        <v>51515.05</v>
      </c>
      <c r="H108" s="29">
        <f t="shared" si="102"/>
        <v>52030.200500000006</v>
      </c>
      <c r="I108" s="29">
        <f t="shared" si="102"/>
        <v>52550.502505000004</v>
      </c>
      <c r="J108" s="29">
        <f t="shared" si="102"/>
        <v>53076.007530050003</v>
      </c>
      <c r="K108" s="29">
        <f t="shared" si="102"/>
        <v>53606.767605350506</v>
      </c>
      <c r="L108" s="29">
        <f t="shared" si="102"/>
        <v>54142.835281404012</v>
      </c>
      <c r="M108" s="29">
        <f t="shared" si="102"/>
        <v>54684.263634218056</v>
      </c>
      <c r="N108" s="29">
        <f t="shared" si="102"/>
        <v>55231.106270560238</v>
      </c>
      <c r="O108" s="29">
        <f t="shared" si="102"/>
        <v>55783.417333265839</v>
      </c>
      <c r="P108" s="29">
        <f t="shared" si="102"/>
        <v>56341.251506598499</v>
      </c>
      <c r="Q108" s="29">
        <f t="shared" si="102"/>
        <v>56904.664021664481</v>
      </c>
      <c r="R108" s="29">
        <f t="shared" si="102"/>
        <v>57473.710661881123</v>
      </c>
      <c r="S108" s="29">
        <f t="shared" si="102"/>
        <v>58048.447768499937</v>
      </c>
      <c r="T108" s="29">
        <f t="shared" si="102"/>
        <v>58628.932246184937</v>
      </c>
      <c r="U108" s="29">
        <f t="shared" si="102"/>
        <v>59215.22156864679</v>
      </c>
      <c r="V108" s="29">
        <f t="shared" si="102"/>
        <v>59807.373784333256</v>
      </c>
      <c r="W108" s="29">
        <f t="shared" si="102"/>
        <v>60405.44752217659</v>
      </c>
      <c r="X108" s="29">
        <f t="shared" si="102"/>
        <v>61009.501997398358</v>
      </c>
      <c r="Y108" s="29">
        <f t="shared" si="102"/>
        <v>61619.59701737234</v>
      </c>
      <c r="Z108" s="29">
        <f t="shared" si="102"/>
        <v>62235.792987546061</v>
      </c>
      <c r="AA108" s="29">
        <f t="shared" si="102"/>
        <v>62858.150917421524</v>
      </c>
      <c r="AB108" s="29">
        <f t="shared" si="102"/>
        <v>63486.732426595743</v>
      </c>
      <c r="AC108" s="29">
        <f t="shared" si="102"/>
        <v>64121.5997508617</v>
      </c>
      <c r="AD108" s="29">
        <f t="shared" si="102"/>
        <v>64762.815748370318</v>
      </c>
      <c r="AE108" s="29">
        <f t="shared" si="102"/>
        <v>65410.443905854023</v>
      </c>
      <c r="AF108" s="29">
        <f t="shared" si="102"/>
        <v>66064.54834491256</v>
      </c>
      <c r="AG108" s="29">
        <f t="shared" si="102"/>
        <v>66725.193828361691</v>
      </c>
      <c r="AH108" s="29">
        <f t="shared" si="102"/>
        <v>67392.445766645309</v>
      </c>
      <c r="AI108" s="29">
        <f t="shared" si="102"/>
        <v>68066.370224311759</v>
      </c>
      <c r="AJ108" s="29">
        <f t="shared" si="102"/>
        <v>68747.033926554883</v>
      </c>
      <c r="AK108" s="29">
        <f t="shared" si="102"/>
        <v>69434.504265820433</v>
      </c>
      <c r="AL108" s="29">
        <f t="shared" si="102"/>
        <v>70128.849308478631</v>
      </c>
      <c r="AM108" s="29">
        <f t="shared" si="102"/>
        <v>70830.137801563425</v>
      </c>
      <c r="AN108" s="65">
        <f t="shared" si="102"/>
        <v>71538.439179579058</v>
      </c>
      <c r="AO108" s="65">
        <f t="shared" si="102"/>
        <v>72253.823571374844</v>
      </c>
      <c r="AP108" s="65">
        <f t="shared" si="102"/>
        <v>72976.361807088586</v>
      </c>
      <c r="AQ108" s="65">
        <f t="shared" si="102"/>
        <v>73706.125425159466</v>
      </c>
      <c r="AR108" s="65">
        <f t="shared" si="102"/>
        <v>74443.186679411054</v>
      </c>
      <c r="AS108" s="65">
        <f t="shared" si="102"/>
        <v>75187.618546205165</v>
      </c>
      <c r="AT108" s="65">
        <f t="shared" si="102"/>
        <v>75939.494731667219</v>
      </c>
      <c r="AU108" s="65">
        <f t="shared" si="102"/>
        <v>76698.889678983891</v>
      </c>
      <c r="AV108" s="65">
        <f t="shared" si="102"/>
        <v>77465.878575773735</v>
      </c>
      <c r="AW108" s="65">
        <f t="shared" si="102"/>
        <v>78240.537361531475</v>
      </c>
      <c r="AX108" s="65">
        <f t="shared" si="102"/>
        <v>79022.942735146789</v>
      </c>
      <c r="AY108" s="65">
        <f t="shared" si="102"/>
        <v>79813.17216249826</v>
      </c>
      <c r="AZ108" s="65">
        <f t="shared" si="102"/>
        <v>80611.303884123248</v>
      </c>
      <c r="BA108" s="65">
        <f t="shared" si="102"/>
        <v>81417.416922964476</v>
      </c>
      <c r="BB108" s="65">
        <f t="shared" si="102"/>
        <v>82231.591092194125</v>
      </c>
      <c r="BC108" s="65">
        <f t="shared" si="102"/>
        <v>83053.907003116066</v>
      </c>
      <c r="BD108" s="65">
        <f t="shared" si="102"/>
        <v>83884.446073147221</v>
      </c>
      <c r="BE108" s="65">
        <f t="shared" si="102"/>
        <v>84723.290533878695</v>
      </c>
      <c r="BF108" s="65">
        <f t="shared" ref="BF108" si="103">BE108*(1+$B$54)</f>
        <v>85570.52343921749</v>
      </c>
      <c r="BG108" s="65">
        <f t="shared" ref="BG108" si="104">BF108*(1+$B$54)</f>
        <v>86426.228673609672</v>
      </c>
      <c r="BH108" s="65">
        <f t="shared" ref="BH108" si="105">BG108*(1+$B$54)</f>
        <v>87290.490960345764</v>
      </c>
      <c r="BI108" s="65">
        <f t="shared" ref="BI108" si="106">BH108*(1+$B$54)</f>
        <v>88163.395869949221</v>
      </c>
      <c r="BJ108" s="65">
        <f t="shared" ref="BJ108" si="107">BI108*(1+$B$54)</f>
        <v>89045.029828648709</v>
      </c>
      <c r="BK108" s="65">
        <f t="shared" ref="BK108" si="108">BJ108*(1+$B$54)</f>
        <v>89935.480126935203</v>
      </c>
      <c r="BL108" s="65">
        <f t="shared" ref="BL108" si="109">BK108*(1+$B$54)</f>
        <v>90834.834928204553</v>
      </c>
      <c r="BM108" s="65">
        <f t="shared" ref="BM108" si="110">BL108*(1+$B$54)</f>
        <v>91743.183277486605</v>
      </c>
    </row>
    <row r="109" spans="1:65" x14ac:dyDescent="0.25">
      <c r="A109" s="43" t="s">
        <v>55</v>
      </c>
      <c r="B109" s="29"/>
      <c r="C109" s="29"/>
      <c r="D109" s="29">
        <f t="shared" ref="D109:BE109" si="111">(D19*D20+D21*D22)*D24*$B$62</f>
        <v>14136</v>
      </c>
      <c r="E109" s="29">
        <f t="shared" si="111"/>
        <v>15450.297520661157</v>
      </c>
      <c r="F109" s="29">
        <f t="shared" si="111"/>
        <v>16823.008264462813</v>
      </c>
      <c r="G109" s="29">
        <f t="shared" si="111"/>
        <v>18958.677685950417</v>
      </c>
      <c r="H109" s="29">
        <f t="shared" si="111"/>
        <v>21209.123966942156</v>
      </c>
      <c r="I109" s="29">
        <f t="shared" si="111"/>
        <v>23574.347107438021</v>
      </c>
      <c r="J109" s="29">
        <f t="shared" si="111"/>
        <v>26054.347107438018</v>
      </c>
      <c r="K109" s="29">
        <f t="shared" si="111"/>
        <v>28649.123966942152</v>
      </c>
      <c r="L109" s="29">
        <f t="shared" si="111"/>
        <v>31358.677685950417</v>
      </c>
      <c r="M109" s="29">
        <f t="shared" si="111"/>
        <v>34183.00826446282</v>
      </c>
      <c r="N109" s="29">
        <f t="shared" si="111"/>
        <v>37122.11570247935</v>
      </c>
      <c r="O109" s="29">
        <f t="shared" si="111"/>
        <v>40176</v>
      </c>
      <c r="P109" s="29">
        <f t="shared" si="111"/>
        <v>40176</v>
      </c>
      <c r="Q109" s="29">
        <f t="shared" si="111"/>
        <v>40176</v>
      </c>
      <c r="R109" s="29">
        <f t="shared" si="111"/>
        <v>40176</v>
      </c>
      <c r="S109" s="29">
        <f t="shared" si="111"/>
        <v>40176</v>
      </c>
      <c r="T109" s="29">
        <f t="shared" si="111"/>
        <v>40176</v>
      </c>
      <c r="U109" s="29">
        <f t="shared" si="111"/>
        <v>40176</v>
      </c>
      <c r="V109" s="29">
        <f t="shared" si="111"/>
        <v>40176</v>
      </c>
      <c r="W109" s="29">
        <f t="shared" si="111"/>
        <v>40176</v>
      </c>
      <c r="X109" s="29">
        <f t="shared" si="111"/>
        <v>40176</v>
      </c>
      <c r="Y109" s="29">
        <f t="shared" si="111"/>
        <v>40176</v>
      </c>
      <c r="Z109" s="29">
        <f t="shared" si="111"/>
        <v>40176</v>
      </c>
      <c r="AA109" s="29">
        <f t="shared" si="111"/>
        <v>40176</v>
      </c>
      <c r="AB109" s="29">
        <f t="shared" si="111"/>
        <v>40176</v>
      </c>
      <c r="AC109" s="29">
        <f t="shared" si="111"/>
        <v>40176</v>
      </c>
      <c r="AD109" s="29">
        <f t="shared" si="111"/>
        <v>40176</v>
      </c>
      <c r="AE109" s="29">
        <f t="shared" si="111"/>
        <v>40176</v>
      </c>
      <c r="AF109" s="29">
        <f t="shared" si="111"/>
        <v>40176</v>
      </c>
      <c r="AG109" s="29">
        <f t="shared" si="111"/>
        <v>40176</v>
      </c>
      <c r="AH109" s="29">
        <f t="shared" si="111"/>
        <v>40176</v>
      </c>
      <c r="AI109" s="29">
        <f t="shared" si="111"/>
        <v>40176</v>
      </c>
      <c r="AJ109" s="29">
        <f t="shared" si="111"/>
        <v>40176</v>
      </c>
      <c r="AK109" s="29">
        <f t="shared" si="111"/>
        <v>40176</v>
      </c>
      <c r="AL109" s="29">
        <f t="shared" si="111"/>
        <v>40176</v>
      </c>
      <c r="AM109" s="29">
        <f t="shared" si="111"/>
        <v>40176</v>
      </c>
      <c r="AN109" s="65">
        <f t="shared" si="111"/>
        <v>45477</v>
      </c>
      <c r="AO109" s="65">
        <f t="shared" si="111"/>
        <v>45477</v>
      </c>
      <c r="AP109" s="65">
        <f t="shared" si="111"/>
        <v>45477</v>
      </c>
      <c r="AQ109" s="65">
        <f t="shared" si="111"/>
        <v>45477</v>
      </c>
      <c r="AR109" s="65">
        <f t="shared" si="111"/>
        <v>45477</v>
      </c>
      <c r="AS109" s="65">
        <f t="shared" si="111"/>
        <v>45477</v>
      </c>
      <c r="AT109" s="65">
        <f t="shared" si="111"/>
        <v>45477</v>
      </c>
      <c r="AU109" s="65">
        <f t="shared" si="111"/>
        <v>45477</v>
      </c>
      <c r="AV109" s="65">
        <f t="shared" si="111"/>
        <v>45477</v>
      </c>
      <c r="AW109" s="65">
        <f t="shared" si="111"/>
        <v>45477</v>
      </c>
      <c r="AX109" s="65">
        <f t="shared" si="111"/>
        <v>45477</v>
      </c>
      <c r="AY109" s="65">
        <f t="shared" si="111"/>
        <v>45477</v>
      </c>
      <c r="AZ109" s="65">
        <f t="shared" si="111"/>
        <v>45477</v>
      </c>
      <c r="BA109" s="65">
        <f t="shared" si="111"/>
        <v>45477</v>
      </c>
      <c r="BB109" s="65">
        <f t="shared" si="111"/>
        <v>45477</v>
      </c>
      <c r="BC109" s="65">
        <f t="shared" si="111"/>
        <v>45477</v>
      </c>
      <c r="BD109" s="65">
        <f t="shared" si="111"/>
        <v>45477</v>
      </c>
      <c r="BE109" s="65">
        <f t="shared" si="111"/>
        <v>45477</v>
      </c>
      <c r="BF109" s="65">
        <f t="shared" ref="BF109:BM109" si="112">(BF19*BF20+BF21*BF22)*BF24*$B$62</f>
        <v>45477</v>
      </c>
      <c r="BG109" s="65">
        <f t="shared" si="112"/>
        <v>45477</v>
      </c>
      <c r="BH109" s="65">
        <f t="shared" si="112"/>
        <v>45477</v>
      </c>
      <c r="BI109" s="65">
        <f t="shared" si="112"/>
        <v>45477</v>
      </c>
      <c r="BJ109" s="65">
        <f t="shared" si="112"/>
        <v>45477</v>
      </c>
      <c r="BK109" s="65">
        <f t="shared" si="112"/>
        <v>45477</v>
      </c>
      <c r="BL109" s="65">
        <f t="shared" si="112"/>
        <v>45477</v>
      </c>
      <c r="BM109" s="65">
        <f t="shared" si="112"/>
        <v>45477</v>
      </c>
    </row>
    <row r="110" spans="1:65" x14ac:dyDescent="0.25">
      <c r="A110" s="43" t="s">
        <v>80</v>
      </c>
      <c r="B110" s="29"/>
      <c r="C110" s="29"/>
      <c r="D110" s="29">
        <f>$B$59</f>
        <v>10000</v>
      </c>
      <c r="E110" s="29">
        <f t="shared" ref="E110:BE110" si="113">D110</f>
        <v>10000</v>
      </c>
      <c r="F110" s="29">
        <f t="shared" si="113"/>
        <v>10000</v>
      </c>
      <c r="G110" s="29">
        <f t="shared" si="113"/>
        <v>10000</v>
      </c>
      <c r="H110" s="29">
        <f t="shared" si="113"/>
        <v>10000</v>
      </c>
      <c r="I110" s="29">
        <f t="shared" si="113"/>
        <v>10000</v>
      </c>
      <c r="J110" s="29">
        <f t="shared" si="113"/>
        <v>10000</v>
      </c>
      <c r="K110" s="29">
        <f t="shared" si="113"/>
        <v>10000</v>
      </c>
      <c r="L110" s="29">
        <f t="shared" si="113"/>
        <v>10000</v>
      </c>
      <c r="M110" s="29">
        <f t="shared" si="113"/>
        <v>10000</v>
      </c>
      <c r="N110" s="29">
        <f t="shared" si="113"/>
        <v>10000</v>
      </c>
      <c r="O110" s="29">
        <f t="shared" si="113"/>
        <v>10000</v>
      </c>
      <c r="P110" s="29">
        <f t="shared" si="113"/>
        <v>10000</v>
      </c>
      <c r="Q110" s="29">
        <f t="shared" si="113"/>
        <v>10000</v>
      </c>
      <c r="R110" s="29">
        <f t="shared" si="113"/>
        <v>10000</v>
      </c>
      <c r="S110" s="29">
        <f t="shared" si="113"/>
        <v>10000</v>
      </c>
      <c r="T110" s="29">
        <f t="shared" si="113"/>
        <v>10000</v>
      </c>
      <c r="U110" s="29">
        <f t="shared" si="113"/>
        <v>10000</v>
      </c>
      <c r="V110" s="29">
        <f t="shared" si="113"/>
        <v>10000</v>
      </c>
      <c r="W110" s="29">
        <f t="shared" si="113"/>
        <v>10000</v>
      </c>
      <c r="X110" s="29">
        <f t="shared" si="113"/>
        <v>10000</v>
      </c>
      <c r="Y110" s="29">
        <f t="shared" si="113"/>
        <v>10000</v>
      </c>
      <c r="Z110" s="29">
        <f t="shared" si="113"/>
        <v>10000</v>
      </c>
      <c r="AA110" s="29">
        <f t="shared" si="113"/>
        <v>10000</v>
      </c>
      <c r="AB110" s="29">
        <f t="shared" si="113"/>
        <v>10000</v>
      </c>
      <c r="AC110" s="29">
        <f t="shared" si="113"/>
        <v>10000</v>
      </c>
      <c r="AD110" s="29">
        <f t="shared" si="113"/>
        <v>10000</v>
      </c>
      <c r="AE110" s="29">
        <f t="shared" si="113"/>
        <v>10000</v>
      </c>
      <c r="AF110" s="29">
        <f t="shared" si="113"/>
        <v>10000</v>
      </c>
      <c r="AG110" s="29">
        <f t="shared" si="113"/>
        <v>10000</v>
      </c>
      <c r="AH110" s="29">
        <f t="shared" si="113"/>
        <v>10000</v>
      </c>
      <c r="AI110" s="29">
        <f t="shared" si="113"/>
        <v>10000</v>
      </c>
      <c r="AJ110" s="29">
        <f t="shared" si="113"/>
        <v>10000</v>
      </c>
      <c r="AK110" s="29">
        <f t="shared" si="113"/>
        <v>10000</v>
      </c>
      <c r="AL110" s="29">
        <f t="shared" si="113"/>
        <v>10000</v>
      </c>
      <c r="AM110" s="29">
        <f t="shared" si="113"/>
        <v>10000</v>
      </c>
      <c r="AN110" s="65">
        <f t="shared" si="113"/>
        <v>10000</v>
      </c>
      <c r="AO110" s="65">
        <f t="shared" si="113"/>
        <v>10000</v>
      </c>
      <c r="AP110" s="65">
        <f t="shared" si="113"/>
        <v>10000</v>
      </c>
      <c r="AQ110" s="65">
        <f t="shared" si="113"/>
        <v>10000</v>
      </c>
      <c r="AR110" s="65">
        <f t="shared" si="113"/>
        <v>10000</v>
      </c>
      <c r="AS110" s="65">
        <f t="shared" si="113"/>
        <v>10000</v>
      </c>
      <c r="AT110" s="65">
        <f t="shared" si="113"/>
        <v>10000</v>
      </c>
      <c r="AU110" s="65">
        <f t="shared" si="113"/>
        <v>10000</v>
      </c>
      <c r="AV110" s="65">
        <f t="shared" si="113"/>
        <v>10000</v>
      </c>
      <c r="AW110" s="65">
        <f t="shared" si="113"/>
        <v>10000</v>
      </c>
      <c r="AX110" s="65">
        <f t="shared" si="113"/>
        <v>10000</v>
      </c>
      <c r="AY110" s="65">
        <f t="shared" si="113"/>
        <v>10000</v>
      </c>
      <c r="AZ110" s="65">
        <f t="shared" si="113"/>
        <v>10000</v>
      </c>
      <c r="BA110" s="65">
        <f t="shared" si="113"/>
        <v>10000</v>
      </c>
      <c r="BB110" s="65">
        <f t="shared" si="113"/>
        <v>10000</v>
      </c>
      <c r="BC110" s="65">
        <f t="shared" si="113"/>
        <v>10000</v>
      </c>
      <c r="BD110" s="65">
        <f t="shared" si="113"/>
        <v>10000</v>
      </c>
      <c r="BE110" s="65">
        <f t="shared" si="113"/>
        <v>10000</v>
      </c>
      <c r="BF110" s="65">
        <f t="shared" ref="BF110" si="114">BE110</f>
        <v>10000</v>
      </c>
      <c r="BG110" s="65">
        <f t="shared" ref="BG110" si="115">BF110</f>
        <v>10000</v>
      </c>
      <c r="BH110" s="65">
        <f t="shared" ref="BH110" si="116">BG110</f>
        <v>10000</v>
      </c>
      <c r="BI110" s="65">
        <f t="shared" ref="BI110" si="117">BH110</f>
        <v>10000</v>
      </c>
      <c r="BJ110" s="65">
        <f t="shared" ref="BJ110" si="118">BI110</f>
        <v>10000</v>
      </c>
      <c r="BK110" s="65">
        <f t="shared" ref="BK110" si="119">BJ110</f>
        <v>10000</v>
      </c>
      <c r="BL110" s="65">
        <f t="shared" ref="BL110" si="120">BK110</f>
        <v>10000</v>
      </c>
      <c r="BM110" s="65">
        <f t="shared" ref="BM110" si="121">BL110</f>
        <v>10000</v>
      </c>
    </row>
    <row r="111" spans="1:65" x14ac:dyDescent="0.25">
      <c r="A111" s="43" t="s">
        <v>81</v>
      </c>
      <c r="B111" s="29"/>
      <c r="C111" s="29"/>
      <c r="D111" s="29">
        <f>D32</f>
        <v>60000</v>
      </c>
      <c r="E111" s="29">
        <f t="shared" ref="E111:BE111" si="122">E32</f>
        <v>40000</v>
      </c>
      <c r="F111" s="29">
        <f t="shared" si="122"/>
        <v>42000</v>
      </c>
      <c r="G111" s="29">
        <f t="shared" si="122"/>
        <v>44000</v>
      </c>
      <c r="H111" s="29">
        <f t="shared" si="122"/>
        <v>46000</v>
      </c>
      <c r="I111" s="29">
        <f t="shared" si="122"/>
        <v>48000</v>
      </c>
      <c r="J111" s="29">
        <f t="shared" si="122"/>
        <v>50000</v>
      </c>
      <c r="K111" s="29">
        <f t="shared" si="122"/>
        <v>52000</v>
      </c>
      <c r="L111" s="29">
        <f t="shared" si="122"/>
        <v>54000</v>
      </c>
      <c r="M111" s="29">
        <f t="shared" si="122"/>
        <v>56000</v>
      </c>
      <c r="N111" s="29">
        <f t="shared" si="122"/>
        <v>58000</v>
      </c>
      <c r="O111" s="29">
        <f t="shared" si="122"/>
        <v>60000</v>
      </c>
      <c r="P111" s="29">
        <f t="shared" si="122"/>
        <v>60000</v>
      </c>
      <c r="Q111" s="29">
        <f t="shared" si="122"/>
        <v>60000</v>
      </c>
      <c r="R111" s="29">
        <f t="shared" si="122"/>
        <v>60000</v>
      </c>
      <c r="S111" s="29">
        <f t="shared" si="122"/>
        <v>60000</v>
      </c>
      <c r="T111" s="29">
        <f t="shared" si="122"/>
        <v>60000</v>
      </c>
      <c r="U111" s="29">
        <f t="shared" si="122"/>
        <v>60000</v>
      </c>
      <c r="V111" s="29">
        <f t="shared" si="122"/>
        <v>60000</v>
      </c>
      <c r="W111" s="29">
        <f t="shared" si="122"/>
        <v>60000</v>
      </c>
      <c r="X111" s="29">
        <f t="shared" si="122"/>
        <v>60000</v>
      </c>
      <c r="Y111" s="29">
        <f t="shared" si="122"/>
        <v>60000</v>
      </c>
      <c r="Z111" s="29">
        <f t="shared" si="122"/>
        <v>60000</v>
      </c>
      <c r="AA111" s="29">
        <f t="shared" si="122"/>
        <v>60000</v>
      </c>
      <c r="AB111" s="29">
        <f t="shared" si="122"/>
        <v>60000</v>
      </c>
      <c r="AC111" s="29">
        <f t="shared" si="122"/>
        <v>60000</v>
      </c>
      <c r="AD111" s="29">
        <f t="shared" si="122"/>
        <v>60000</v>
      </c>
      <c r="AE111" s="29">
        <f t="shared" si="122"/>
        <v>60000</v>
      </c>
      <c r="AF111" s="29">
        <f t="shared" si="122"/>
        <v>60000</v>
      </c>
      <c r="AG111" s="29">
        <f t="shared" si="122"/>
        <v>60000</v>
      </c>
      <c r="AH111" s="29">
        <f t="shared" si="122"/>
        <v>60000</v>
      </c>
      <c r="AI111" s="29">
        <f t="shared" si="122"/>
        <v>60000</v>
      </c>
      <c r="AJ111" s="29">
        <f t="shared" si="122"/>
        <v>60000</v>
      </c>
      <c r="AK111" s="29">
        <f t="shared" si="122"/>
        <v>60000</v>
      </c>
      <c r="AL111" s="29">
        <f t="shared" si="122"/>
        <v>60000</v>
      </c>
      <c r="AM111" s="29">
        <f t="shared" si="122"/>
        <v>60000</v>
      </c>
      <c r="AN111" s="65">
        <f t="shared" si="122"/>
        <v>60000</v>
      </c>
      <c r="AO111" s="65">
        <f t="shared" si="122"/>
        <v>60000</v>
      </c>
      <c r="AP111" s="65">
        <f t="shared" si="122"/>
        <v>60000</v>
      </c>
      <c r="AQ111" s="65">
        <f t="shared" si="122"/>
        <v>60000</v>
      </c>
      <c r="AR111" s="65">
        <f t="shared" si="122"/>
        <v>60000</v>
      </c>
      <c r="AS111" s="65">
        <f t="shared" si="122"/>
        <v>60000</v>
      </c>
      <c r="AT111" s="65">
        <f t="shared" si="122"/>
        <v>60000</v>
      </c>
      <c r="AU111" s="65">
        <f t="shared" si="122"/>
        <v>60000</v>
      </c>
      <c r="AV111" s="65">
        <f t="shared" si="122"/>
        <v>60000</v>
      </c>
      <c r="AW111" s="65">
        <f t="shared" si="122"/>
        <v>60000</v>
      </c>
      <c r="AX111" s="65">
        <f t="shared" si="122"/>
        <v>60000</v>
      </c>
      <c r="AY111" s="65">
        <f t="shared" si="122"/>
        <v>60000</v>
      </c>
      <c r="AZ111" s="65">
        <f t="shared" si="122"/>
        <v>60000</v>
      </c>
      <c r="BA111" s="65">
        <f t="shared" si="122"/>
        <v>60000</v>
      </c>
      <c r="BB111" s="65">
        <f t="shared" si="122"/>
        <v>60000</v>
      </c>
      <c r="BC111" s="65">
        <f t="shared" si="122"/>
        <v>60000</v>
      </c>
      <c r="BD111" s="65">
        <f t="shared" si="122"/>
        <v>60000</v>
      </c>
      <c r="BE111" s="65">
        <f t="shared" si="122"/>
        <v>60000</v>
      </c>
      <c r="BF111" s="65">
        <f t="shared" ref="BF111:BM111" si="123">BF32</f>
        <v>60000</v>
      </c>
      <c r="BG111" s="65">
        <f t="shared" si="123"/>
        <v>60000</v>
      </c>
      <c r="BH111" s="65">
        <f t="shared" si="123"/>
        <v>60000</v>
      </c>
      <c r="BI111" s="65">
        <f t="shared" si="123"/>
        <v>60000</v>
      </c>
      <c r="BJ111" s="65">
        <f t="shared" si="123"/>
        <v>60000</v>
      </c>
      <c r="BK111" s="65">
        <f t="shared" si="123"/>
        <v>60000</v>
      </c>
      <c r="BL111" s="65">
        <f t="shared" si="123"/>
        <v>60000</v>
      </c>
      <c r="BM111" s="65">
        <f t="shared" si="123"/>
        <v>60000</v>
      </c>
    </row>
    <row r="112" spans="1:65" s="35" customFormat="1" x14ac:dyDescent="0.25">
      <c r="A112" s="38" t="s">
        <v>83</v>
      </c>
      <c r="B112" s="39"/>
      <c r="C112" s="39">
        <f t="shared" ref="C112:BE112" si="124">SUM(C103:C111)</f>
        <v>0</v>
      </c>
      <c r="D112" s="39">
        <f>SUM(D103:D111)</f>
        <v>561953.6</v>
      </c>
      <c r="E112" s="39">
        <f t="shared" si="124"/>
        <v>966281.36438767845</v>
      </c>
      <c r="F112" s="39">
        <f t="shared" si="124"/>
        <v>993850.63906836964</v>
      </c>
      <c r="G112" s="39">
        <f t="shared" si="124"/>
        <v>1034917.9049962435</v>
      </c>
      <c r="H112" s="39">
        <f t="shared" si="124"/>
        <v>1078362.6518899323</v>
      </c>
      <c r="I112" s="39">
        <f t="shared" si="124"/>
        <v>1124214.6179069537</v>
      </c>
      <c r="J112" s="39">
        <f t="shared" si="124"/>
        <v>1172503.5417148732</v>
      </c>
      <c r="K112" s="39">
        <f t="shared" si="124"/>
        <v>1223259.1624964101</v>
      </c>
      <c r="L112" s="39">
        <f t="shared" si="124"/>
        <v>1276511.2199545822</v>
      </c>
      <c r="M112" s="39">
        <f t="shared" si="124"/>
        <v>1332289.4543179148</v>
      </c>
      <c r="N112" s="39">
        <f t="shared" si="124"/>
        <v>1390623.606345692</v>
      </c>
      <c r="O112" s="39">
        <f t="shared" si="124"/>
        <v>1451543.4173332658</v>
      </c>
      <c r="P112" s="39">
        <f t="shared" si="124"/>
        <v>1452101.2515065984</v>
      </c>
      <c r="Q112" s="39">
        <f t="shared" si="124"/>
        <v>1452664.6640216645</v>
      </c>
      <c r="R112" s="39">
        <f t="shared" si="124"/>
        <v>1453233.7106618811</v>
      </c>
      <c r="S112" s="39">
        <f t="shared" si="124"/>
        <v>1453808.4477684998</v>
      </c>
      <c r="T112" s="39">
        <f t="shared" si="124"/>
        <v>1454388.9322461849</v>
      </c>
      <c r="U112" s="39">
        <f t="shared" si="124"/>
        <v>1454975.2215686468</v>
      </c>
      <c r="V112" s="39">
        <f t="shared" si="124"/>
        <v>1455567.3737843332</v>
      </c>
      <c r="W112" s="39">
        <f t="shared" si="124"/>
        <v>1456165.4475221767</v>
      </c>
      <c r="X112" s="39">
        <f t="shared" si="124"/>
        <v>1456769.5019973984</v>
      </c>
      <c r="Y112" s="39">
        <f t="shared" si="124"/>
        <v>1457379.5970173723</v>
      </c>
      <c r="Z112" s="39">
        <f t="shared" si="124"/>
        <v>1457995.792987546</v>
      </c>
      <c r="AA112" s="39">
        <f t="shared" si="124"/>
        <v>1458618.1509174216</v>
      </c>
      <c r="AB112" s="39">
        <f t="shared" si="124"/>
        <v>1459246.7324265956</v>
      </c>
      <c r="AC112" s="39">
        <f t="shared" si="124"/>
        <v>1459881.5997508618</v>
      </c>
      <c r="AD112" s="39">
        <f t="shared" si="124"/>
        <v>1460522.8157483703</v>
      </c>
      <c r="AE112" s="39">
        <f t="shared" si="124"/>
        <v>1461170.4439058541</v>
      </c>
      <c r="AF112" s="39">
        <f t="shared" si="124"/>
        <v>1461824.5483449125</v>
      </c>
      <c r="AG112" s="39">
        <f t="shared" si="124"/>
        <v>1462485.1938283616</v>
      </c>
      <c r="AH112" s="39">
        <f t="shared" si="124"/>
        <v>1463152.4457666453</v>
      </c>
      <c r="AI112" s="39">
        <f t="shared" si="124"/>
        <v>1463826.3702243117</v>
      </c>
      <c r="AJ112" s="39">
        <f t="shared" si="124"/>
        <v>1464507.033926555</v>
      </c>
      <c r="AK112" s="39">
        <f t="shared" si="124"/>
        <v>1465194.5042658204</v>
      </c>
      <c r="AL112" s="39">
        <f t="shared" si="124"/>
        <v>1465888.8493084786</v>
      </c>
      <c r="AM112" s="39">
        <f t="shared" si="124"/>
        <v>1466590.1378015634</v>
      </c>
      <c r="AN112" s="63">
        <f t="shared" si="124"/>
        <v>1563058.439179579</v>
      </c>
      <c r="AO112" s="63">
        <f t="shared" si="124"/>
        <v>1563773.8235713749</v>
      </c>
      <c r="AP112" s="63">
        <f t="shared" si="124"/>
        <v>1564496.3618070886</v>
      </c>
      <c r="AQ112" s="63">
        <f t="shared" si="124"/>
        <v>1565226.1254251595</v>
      </c>
      <c r="AR112" s="63">
        <f t="shared" si="124"/>
        <v>1565963.186679411</v>
      </c>
      <c r="AS112" s="63">
        <f t="shared" si="124"/>
        <v>1566707.6185462051</v>
      </c>
      <c r="AT112" s="63">
        <f t="shared" si="124"/>
        <v>1567459.4947316672</v>
      </c>
      <c r="AU112" s="63">
        <f t="shared" si="124"/>
        <v>1568218.8896789839</v>
      </c>
      <c r="AV112" s="63">
        <f t="shared" si="124"/>
        <v>1568985.8785757737</v>
      </c>
      <c r="AW112" s="63">
        <f t="shared" si="124"/>
        <v>1569760.5373615315</v>
      </c>
      <c r="AX112" s="63">
        <f t="shared" si="124"/>
        <v>1570542.9427351467</v>
      </c>
      <c r="AY112" s="63">
        <f t="shared" si="124"/>
        <v>1571333.1721624983</v>
      </c>
      <c r="AZ112" s="63">
        <f t="shared" si="124"/>
        <v>1572131.3038841232</v>
      </c>
      <c r="BA112" s="63">
        <f t="shared" si="124"/>
        <v>1572937.4169229644</v>
      </c>
      <c r="BB112" s="63">
        <f t="shared" si="124"/>
        <v>1573751.5910921942</v>
      </c>
      <c r="BC112" s="63">
        <f t="shared" si="124"/>
        <v>1574573.9070031161</v>
      </c>
      <c r="BD112" s="63">
        <f t="shared" si="124"/>
        <v>1575404.4460731472</v>
      </c>
      <c r="BE112" s="63">
        <f t="shared" si="124"/>
        <v>1576243.2905338786</v>
      </c>
      <c r="BF112" s="63">
        <f t="shared" ref="BF112:BM112" si="125">SUM(BF103:BF111)</f>
        <v>1577090.5234392176</v>
      </c>
      <c r="BG112" s="63">
        <f t="shared" si="125"/>
        <v>1577946.2286736097</v>
      </c>
      <c r="BH112" s="63">
        <f t="shared" si="125"/>
        <v>1578810.4909603458</v>
      </c>
      <c r="BI112" s="63">
        <f t="shared" si="125"/>
        <v>1579683.3958699491</v>
      </c>
      <c r="BJ112" s="63">
        <f t="shared" si="125"/>
        <v>1580565.0298286488</v>
      </c>
      <c r="BK112" s="63">
        <f t="shared" si="125"/>
        <v>1581455.4801269353</v>
      </c>
      <c r="BL112" s="63">
        <f t="shared" si="125"/>
        <v>1582354.8349282045</v>
      </c>
      <c r="BM112" s="63">
        <f t="shared" si="125"/>
        <v>1583263.1832774866</v>
      </c>
    </row>
    <row r="113" spans="1:65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</row>
    <row r="114" spans="1:65" x14ac:dyDescent="0.25">
      <c r="A114" s="45" t="s">
        <v>72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65" x14ac:dyDescent="0.25">
      <c r="A115" s="43" t="s">
        <v>84</v>
      </c>
      <c r="B115" s="29"/>
      <c r="C115" s="29"/>
      <c r="D115" s="29">
        <f t="shared" ref="D115:BE115" si="126">D44</f>
        <v>700000</v>
      </c>
      <c r="E115" s="29">
        <f t="shared" si="126"/>
        <v>700000</v>
      </c>
      <c r="F115" s="29">
        <f t="shared" si="126"/>
        <v>700000</v>
      </c>
      <c r="G115" s="29">
        <f t="shared" si="126"/>
        <v>700000</v>
      </c>
      <c r="H115" s="29">
        <f t="shared" si="126"/>
        <v>700000</v>
      </c>
      <c r="I115" s="29">
        <f t="shared" si="126"/>
        <v>700000</v>
      </c>
      <c r="J115" s="29">
        <f t="shared" si="126"/>
        <v>700000</v>
      </c>
      <c r="K115" s="29">
        <f t="shared" si="126"/>
        <v>700000</v>
      </c>
      <c r="L115" s="29">
        <f t="shared" si="126"/>
        <v>700000</v>
      </c>
      <c r="M115" s="29">
        <f t="shared" si="126"/>
        <v>700000</v>
      </c>
      <c r="N115" s="29">
        <f t="shared" si="126"/>
        <v>700000</v>
      </c>
      <c r="O115" s="29">
        <f t="shared" si="126"/>
        <v>700000</v>
      </c>
      <c r="P115" s="29">
        <f t="shared" si="126"/>
        <v>700000</v>
      </c>
      <c r="Q115" s="29">
        <f t="shared" si="126"/>
        <v>700000</v>
      </c>
      <c r="R115" s="29">
        <f t="shared" si="126"/>
        <v>700000</v>
      </c>
      <c r="S115" s="29">
        <f t="shared" si="126"/>
        <v>700000</v>
      </c>
      <c r="T115" s="29">
        <f t="shared" si="126"/>
        <v>700000</v>
      </c>
      <c r="U115" s="29">
        <f t="shared" si="126"/>
        <v>700000</v>
      </c>
      <c r="V115" s="29">
        <f t="shared" si="126"/>
        <v>700000</v>
      </c>
      <c r="W115" s="29">
        <f t="shared" si="126"/>
        <v>700000</v>
      </c>
      <c r="X115" s="29">
        <f t="shared" si="126"/>
        <v>700000</v>
      </c>
      <c r="Y115" s="29">
        <f t="shared" si="126"/>
        <v>700000</v>
      </c>
      <c r="Z115" s="29">
        <f t="shared" si="126"/>
        <v>700000</v>
      </c>
      <c r="AA115" s="29">
        <f t="shared" si="126"/>
        <v>700000</v>
      </c>
      <c r="AB115" s="29">
        <f t="shared" si="126"/>
        <v>700000</v>
      </c>
      <c r="AC115" s="29">
        <f t="shared" si="126"/>
        <v>700000</v>
      </c>
      <c r="AD115" s="29">
        <f t="shared" si="126"/>
        <v>700000</v>
      </c>
      <c r="AE115" s="29">
        <f t="shared" si="126"/>
        <v>700000</v>
      </c>
      <c r="AF115" s="29">
        <f t="shared" si="126"/>
        <v>700000</v>
      </c>
      <c r="AG115" s="29">
        <f t="shared" si="126"/>
        <v>700000</v>
      </c>
      <c r="AH115" s="29">
        <f t="shared" si="126"/>
        <v>700000</v>
      </c>
      <c r="AI115" s="29">
        <f t="shared" si="126"/>
        <v>700000</v>
      </c>
      <c r="AJ115" s="29">
        <f t="shared" si="126"/>
        <v>700000</v>
      </c>
      <c r="AK115" s="29">
        <f t="shared" si="126"/>
        <v>700000</v>
      </c>
      <c r="AL115" s="29">
        <f t="shared" si="126"/>
        <v>700000</v>
      </c>
      <c r="AM115" s="29">
        <f t="shared" si="126"/>
        <v>700000</v>
      </c>
      <c r="AN115" s="65">
        <f t="shared" si="126"/>
        <v>700000</v>
      </c>
      <c r="AO115" s="65">
        <f t="shared" si="126"/>
        <v>700000</v>
      </c>
      <c r="AP115" s="65">
        <f t="shared" si="126"/>
        <v>700000</v>
      </c>
      <c r="AQ115" s="65">
        <f t="shared" si="126"/>
        <v>700000</v>
      </c>
      <c r="AR115" s="65">
        <f t="shared" si="126"/>
        <v>700000</v>
      </c>
      <c r="AS115" s="65">
        <f t="shared" si="126"/>
        <v>700000</v>
      </c>
      <c r="AT115" s="65">
        <f t="shared" si="126"/>
        <v>700000</v>
      </c>
      <c r="AU115" s="65">
        <f t="shared" si="126"/>
        <v>700000</v>
      </c>
      <c r="AV115" s="65">
        <f t="shared" si="126"/>
        <v>700000</v>
      </c>
      <c r="AW115" s="65">
        <f t="shared" si="126"/>
        <v>700000</v>
      </c>
      <c r="AX115" s="65">
        <f t="shared" si="126"/>
        <v>700000</v>
      </c>
      <c r="AY115" s="65">
        <f t="shared" si="126"/>
        <v>700000</v>
      </c>
      <c r="AZ115" s="65">
        <f t="shared" si="126"/>
        <v>700000</v>
      </c>
      <c r="BA115" s="65">
        <f t="shared" si="126"/>
        <v>700000</v>
      </c>
      <c r="BB115" s="65">
        <f t="shared" si="126"/>
        <v>700000</v>
      </c>
      <c r="BC115" s="65">
        <f t="shared" si="126"/>
        <v>700000</v>
      </c>
      <c r="BD115" s="65">
        <f t="shared" si="126"/>
        <v>700000</v>
      </c>
      <c r="BE115" s="65">
        <f t="shared" si="126"/>
        <v>700000</v>
      </c>
      <c r="BF115" s="65">
        <f t="shared" ref="BF115:BM115" si="127">BF44</f>
        <v>700000</v>
      </c>
      <c r="BG115" s="65">
        <f t="shared" si="127"/>
        <v>700000</v>
      </c>
      <c r="BH115" s="65">
        <f t="shared" si="127"/>
        <v>700000</v>
      </c>
      <c r="BI115" s="65">
        <f t="shared" si="127"/>
        <v>700000</v>
      </c>
      <c r="BJ115" s="65">
        <f t="shared" si="127"/>
        <v>700000</v>
      </c>
      <c r="BK115" s="65">
        <f t="shared" si="127"/>
        <v>700000</v>
      </c>
      <c r="BL115" s="65">
        <f t="shared" si="127"/>
        <v>700000</v>
      </c>
      <c r="BM115" s="65">
        <f t="shared" si="127"/>
        <v>700000</v>
      </c>
    </row>
    <row r="116" spans="1:65" x14ac:dyDescent="0.25">
      <c r="A116" s="43" t="s">
        <v>85</v>
      </c>
      <c r="B116" s="29"/>
      <c r="C116" s="29"/>
      <c r="D116" s="29">
        <f t="shared" ref="D116:BE116" si="128">$B$45*(D43-D44)</f>
        <v>140000</v>
      </c>
      <c r="E116" s="29">
        <f t="shared" si="128"/>
        <v>280000</v>
      </c>
      <c r="F116" s="29">
        <f t="shared" si="128"/>
        <v>420000</v>
      </c>
      <c r="G116" s="29">
        <f t="shared" si="128"/>
        <v>560000</v>
      </c>
      <c r="H116" s="29">
        <f t="shared" si="128"/>
        <v>560000</v>
      </c>
      <c r="I116" s="29">
        <f t="shared" si="128"/>
        <v>560000</v>
      </c>
      <c r="J116" s="29">
        <f t="shared" si="128"/>
        <v>560000</v>
      </c>
      <c r="K116" s="29">
        <f t="shared" si="128"/>
        <v>560000</v>
      </c>
      <c r="L116" s="29">
        <f t="shared" si="128"/>
        <v>560000</v>
      </c>
      <c r="M116" s="29">
        <f t="shared" si="128"/>
        <v>560000</v>
      </c>
      <c r="N116" s="29">
        <f t="shared" si="128"/>
        <v>560000</v>
      </c>
      <c r="O116" s="29">
        <f t="shared" si="128"/>
        <v>560000</v>
      </c>
      <c r="P116" s="29">
        <f t="shared" si="128"/>
        <v>560000</v>
      </c>
      <c r="Q116" s="29">
        <f t="shared" si="128"/>
        <v>560000</v>
      </c>
      <c r="R116" s="29">
        <f t="shared" si="128"/>
        <v>560000</v>
      </c>
      <c r="S116" s="29">
        <f t="shared" si="128"/>
        <v>560000</v>
      </c>
      <c r="T116" s="29">
        <f t="shared" si="128"/>
        <v>560000</v>
      </c>
      <c r="U116" s="29">
        <f t="shared" si="128"/>
        <v>560000</v>
      </c>
      <c r="V116" s="29">
        <f t="shared" si="128"/>
        <v>560000</v>
      </c>
      <c r="W116" s="29">
        <f t="shared" si="128"/>
        <v>560000</v>
      </c>
      <c r="X116" s="29">
        <f t="shared" si="128"/>
        <v>560000</v>
      </c>
      <c r="Y116" s="29">
        <f t="shared" si="128"/>
        <v>560000</v>
      </c>
      <c r="Z116" s="29">
        <f t="shared" si="128"/>
        <v>560000</v>
      </c>
      <c r="AA116" s="29">
        <f t="shared" si="128"/>
        <v>560000</v>
      </c>
      <c r="AB116" s="29">
        <f t="shared" si="128"/>
        <v>560000</v>
      </c>
      <c r="AC116" s="29">
        <f t="shared" si="128"/>
        <v>560000</v>
      </c>
      <c r="AD116" s="29">
        <f t="shared" si="128"/>
        <v>560000</v>
      </c>
      <c r="AE116" s="29">
        <f t="shared" si="128"/>
        <v>560000</v>
      </c>
      <c r="AF116" s="29">
        <f t="shared" si="128"/>
        <v>560000</v>
      </c>
      <c r="AG116" s="29">
        <f t="shared" si="128"/>
        <v>560000</v>
      </c>
      <c r="AH116" s="29">
        <f t="shared" si="128"/>
        <v>560000</v>
      </c>
      <c r="AI116" s="29">
        <f t="shared" si="128"/>
        <v>560000</v>
      </c>
      <c r="AJ116" s="29">
        <f t="shared" si="128"/>
        <v>560000</v>
      </c>
      <c r="AK116" s="29">
        <f t="shared" si="128"/>
        <v>560000</v>
      </c>
      <c r="AL116" s="29">
        <f t="shared" si="128"/>
        <v>560000</v>
      </c>
      <c r="AM116" s="29">
        <f t="shared" si="128"/>
        <v>560000</v>
      </c>
      <c r="AN116" s="65">
        <f t="shared" si="128"/>
        <v>560000</v>
      </c>
      <c r="AO116" s="65">
        <f t="shared" si="128"/>
        <v>560000</v>
      </c>
      <c r="AP116" s="65">
        <f t="shared" si="128"/>
        <v>560000</v>
      </c>
      <c r="AQ116" s="65">
        <f t="shared" si="128"/>
        <v>560000</v>
      </c>
      <c r="AR116" s="65">
        <f t="shared" si="128"/>
        <v>560000</v>
      </c>
      <c r="AS116" s="65">
        <f t="shared" si="128"/>
        <v>560000</v>
      </c>
      <c r="AT116" s="65">
        <f t="shared" si="128"/>
        <v>560000</v>
      </c>
      <c r="AU116" s="65">
        <f t="shared" si="128"/>
        <v>560000</v>
      </c>
      <c r="AV116" s="65">
        <f t="shared" si="128"/>
        <v>560000</v>
      </c>
      <c r="AW116" s="65">
        <f t="shared" si="128"/>
        <v>560000</v>
      </c>
      <c r="AX116" s="65">
        <f t="shared" si="128"/>
        <v>560000</v>
      </c>
      <c r="AY116" s="65">
        <f t="shared" si="128"/>
        <v>560000</v>
      </c>
      <c r="AZ116" s="65">
        <f t="shared" si="128"/>
        <v>560000</v>
      </c>
      <c r="BA116" s="65">
        <f t="shared" si="128"/>
        <v>560000</v>
      </c>
      <c r="BB116" s="65">
        <f t="shared" si="128"/>
        <v>560000</v>
      </c>
      <c r="BC116" s="65">
        <f t="shared" si="128"/>
        <v>560000</v>
      </c>
      <c r="BD116" s="65">
        <f t="shared" si="128"/>
        <v>560000</v>
      </c>
      <c r="BE116" s="65">
        <f t="shared" si="128"/>
        <v>560000</v>
      </c>
      <c r="BF116" s="65">
        <f t="shared" ref="BF116:BM116" si="129">$B$45*(BF43-BF44)</f>
        <v>560000</v>
      </c>
      <c r="BG116" s="65">
        <f t="shared" si="129"/>
        <v>560000</v>
      </c>
      <c r="BH116" s="65">
        <f t="shared" si="129"/>
        <v>560000</v>
      </c>
      <c r="BI116" s="65">
        <f t="shared" si="129"/>
        <v>560000</v>
      </c>
      <c r="BJ116" s="65">
        <f t="shared" si="129"/>
        <v>560000</v>
      </c>
      <c r="BK116" s="65">
        <f t="shared" si="129"/>
        <v>560000</v>
      </c>
      <c r="BL116" s="65">
        <f t="shared" si="129"/>
        <v>560000</v>
      </c>
      <c r="BM116" s="65">
        <f t="shared" si="129"/>
        <v>560000</v>
      </c>
    </row>
    <row r="117" spans="1:65" s="35" customFormat="1" x14ac:dyDescent="0.25">
      <c r="A117" s="38" t="s">
        <v>86</v>
      </c>
      <c r="B117" s="39"/>
      <c r="C117" s="39">
        <f>SUM(C110:C115)</f>
        <v>0</v>
      </c>
      <c r="D117" s="39">
        <f>SUM(D115:D116)</f>
        <v>840000</v>
      </c>
      <c r="E117" s="39">
        <f t="shared" ref="E117:BE117" si="130">SUM(E115:E116)</f>
        <v>980000</v>
      </c>
      <c r="F117" s="39">
        <f t="shared" si="130"/>
        <v>1120000</v>
      </c>
      <c r="G117" s="39">
        <f t="shared" si="130"/>
        <v>1260000</v>
      </c>
      <c r="H117" s="39">
        <f t="shared" si="130"/>
        <v>1260000</v>
      </c>
      <c r="I117" s="39">
        <f t="shared" si="130"/>
        <v>1260000</v>
      </c>
      <c r="J117" s="39">
        <f t="shared" si="130"/>
        <v>1260000</v>
      </c>
      <c r="K117" s="39">
        <f t="shared" si="130"/>
        <v>1260000</v>
      </c>
      <c r="L117" s="39">
        <f t="shared" si="130"/>
        <v>1260000</v>
      </c>
      <c r="M117" s="39">
        <f t="shared" si="130"/>
        <v>1260000</v>
      </c>
      <c r="N117" s="39">
        <f t="shared" si="130"/>
        <v>1260000</v>
      </c>
      <c r="O117" s="39">
        <f t="shared" si="130"/>
        <v>1260000</v>
      </c>
      <c r="P117" s="39">
        <f t="shared" si="130"/>
        <v>1260000</v>
      </c>
      <c r="Q117" s="39">
        <f t="shared" si="130"/>
        <v>1260000</v>
      </c>
      <c r="R117" s="39">
        <f t="shared" si="130"/>
        <v>1260000</v>
      </c>
      <c r="S117" s="39">
        <f t="shared" si="130"/>
        <v>1260000</v>
      </c>
      <c r="T117" s="39">
        <f t="shared" si="130"/>
        <v>1260000</v>
      </c>
      <c r="U117" s="39">
        <f t="shared" si="130"/>
        <v>1260000</v>
      </c>
      <c r="V117" s="39">
        <f t="shared" si="130"/>
        <v>1260000</v>
      </c>
      <c r="W117" s="39">
        <f t="shared" si="130"/>
        <v>1260000</v>
      </c>
      <c r="X117" s="39">
        <f t="shared" si="130"/>
        <v>1260000</v>
      </c>
      <c r="Y117" s="39">
        <f t="shared" si="130"/>
        <v>1260000</v>
      </c>
      <c r="Z117" s="39">
        <f t="shared" si="130"/>
        <v>1260000</v>
      </c>
      <c r="AA117" s="39">
        <f t="shared" si="130"/>
        <v>1260000</v>
      </c>
      <c r="AB117" s="39">
        <f t="shared" si="130"/>
        <v>1260000</v>
      </c>
      <c r="AC117" s="39">
        <f t="shared" si="130"/>
        <v>1260000</v>
      </c>
      <c r="AD117" s="39">
        <f t="shared" si="130"/>
        <v>1260000</v>
      </c>
      <c r="AE117" s="39">
        <f t="shared" si="130"/>
        <v>1260000</v>
      </c>
      <c r="AF117" s="39">
        <f t="shared" si="130"/>
        <v>1260000</v>
      </c>
      <c r="AG117" s="39">
        <f t="shared" si="130"/>
        <v>1260000</v>
      </c>
      <c r="AH117" s="39">
        <f t="shared" si="130"/>
        <v>1260000</v>
      </c>
      <c r="AI117" s="39">
        <f t="shared" si="130"/>
        <v>1260000</v>
      </c>
      <c r="AJ117" s="39">
        <f t="shared" si="130"/>
        <v>1260000</v>
      </c>
      <c r="AK117" s="39">
        <f t="shared" si="130"/>
        <v>1260000</v>
      </c>
      <c r="AL117" s="39">
        <f t="shared" si="130"/>
        <v>1260000</v>
      </c>
      <c r="AM117" s="39">
        <f t="shared" si="130"/>
        <v>1260000</v>
      </c>
      <c r="AN117" s="63">
        <f t="shared" si="130"/>
        <v>1260000</v>
      </c>
      <c r="AO117" s="63">
        <f t="shared" si="130"/>
        <v>1260000</v>
      </c>
      <c r="AP117" s="63">
        <f t="shared" si="130"/>
        <v>1260000</v>
      </c>
      <c r="AQ117" s="63">
        <f t="shared" si="130"/>
        <v>1260000</v>
      </c>
      <c r="AR117" s="63">
        <f t="shared" si="130"/>
        <v>1260000</v>
      </c>
      <c r="AS117" s="63">
        <f t="shared" si="130"/>
        <v>1260000</v>
      </c>
      <c r="AT117" s="63">
        <f t="shared" si="130"/>
        <v>1260000</v>
      </c>
      <c r="AU117" s="63">
        <f t="shared" si="130"/>
        <v>1260000</v>
      </c>
      <c r="AV117" s="63">
        <f t="shared" si="130"/>
        <v>1260000</v>
      </c>
      <c r="AW117" s="63">
        <f t="shared" si="130"/>
        <v>1260000</v>
      </c>
      <c r="AX117" s="63">
        <f t="shared" si="130"/>
        <v>1260000</v>
      </c>
      <c r="AY117" s="63">
        <f t="shared" si="130"/>
        <v>1260000</v>
      </c>
      <c r="AZ117" s="63">
        <f t="shared" si="130"/>
        <v>1260000</v>
      </c>
      <c r="BA117" s="63">
        <f t="shared" si="130"/>
        <v>1260000</v>
      </c>
      <c r="BB117" s="63">
        <f t="shared" si="130"/>
        <v>1260000</v>
      </c>
      <c r="BC117" s="63">
        <f t="shared" si="130"/>
        <v>1260000</v>
      </c>
      <c r="BD117" s="63">
        <f t="shared" si="130"/>
        <v>1260000</v>
      </c>
      <c r="BE117" s="63">
        <f t="shared" si="130"/>
        <v>1260000</v>
      </c>
      <c r="BF117" s="63">
        <f t="shared" ref="BF117:BM117" si="131">SUM(BF115:BF116)</f>
        <v>1260000</v>
      </c>
      <c r="BG117" s="63">
        <f t="shared" si="131"/>
        <v>1260000</v>
      </c>
      <c r="BH117" s="63">
        <f t="shared" si="131"/>
        <v>1260000</v>
      </c>
      <c r="BI117" s="63">
        <f t="shared" si="131"/>
        <v>1260000</v>
      </c>
      <c r="BJ117" s="63">
        <f t="shared" si="131"/>
        <v>1260000</v>
      </c>
      <c r="BK117" s="63">
        <f t="shared" si="131"/>
        <v>1260000</v>
      </c>
      <c r="BL117" s="63">
        <f t="shared" si="131"/>
        <v>1260000</v>
      </c>
      <c r="BM117" s="63">
        <f t="shared" si="131"/>
        <v>1260000</v>
      </c>
    </row>
    <row r="118" spans="1:65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</row>
    <row r="119" spans="1:65" s="47" customFormat="1" x14ac:dyDescent="0.25">
      <c r="A119" s="45" t="s">
        <v>87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</row>
    <row r="120" spans="1:65" x14ac:dyDescent="0.25">
      <c r="A120" s="43" t="s">
        <v>75</v>
      </c>
      <c r="B120" s="29"/>
      <c r="C120" s="29"/>
      <c r="D120" s="29">
        <f t="shared" ref="D120:BE120" si="132">D29</f>
        <v>1500000</v>
      </c>
      <c r="E120" s="29">
        <f t="shared" si="132"/>
        <v>1518181.8181818181</v>
      </c>
      <c r="F120" s="29">
        <f t="shared" si="132"/>
        <v>1536363.6363636362</v>
      </c>
      <c r="G120" s="29">
        <f t="shared" si="132"/>
        <v>1554545.4545454544</v>
      </c>
      <c r="H120" s="29">
        <f t="shared" si="132"/>
        <v>1572727.2727272725</v>
      </c>
      <c r="I120" s="29">
        <f t="shared" si="132"/>
        <v>1590909.0909090906</v>
      </c>
      <c r="J120" s="29">
        <f t="shared" si="132"/>
        <v>1609090.9090909087</v>
      </c>
      <c r="K120" s="29">
        <f t="shared" si="132"/>
        <v>1627272.7272727268</v>
      </c>
      <c r="L120" s="29">
        <f t="shared" si="132"/>
        <v>1645454.5454545449</v>
      </c>
      <c r="M120" s="29">
        <f t="shared" si="132"/>
        <v>1663636.3636363631</v>
      </c>
      <c r="N120" s="29">
        <f t="shared" si="132"/>
        <v>1681818.1818181812</v>
      </c>
      <c r="O120" s="29">
        <f t="shared" si="132"/>
        <v>1700000</v>
      </c>
      <c r="P120" s="29">
        <f t="shared" si="132"/>
        <v>1700000</v>
      </c>
      <c r="Q120" s="29">
        <f t="shared" si="132"/>
        <v>1700000</v>
      </c>
      <c r="R120" s="29">
        <f t="shared" si="132"/>
        <v>1700000</v>
      </c>
      <c r="S120" s="29">
        <f t="shared" si="132"/>
        <v>1700000</v>
      </c>
      <c r="T120" s="29">
        <f t="shared" si="132"/>
        <v>1700000</v>
      </c>
      <c r="U120" s="29">
        <f t="shared" si="132"/>
        <v>1700000</v>
      </c>
      <c r="V120" s="29">
        <f t="shared" si="132"/>
        <v>1700000</v>
      </c>
      <c r="W120" s="29">
        <f t="shared" si="132"/>
        <v>1700000</v>
      </c>
      <c r="X120" s="29">
        <f t="shared" si="132"/>
        <v>1700000</v>
      </c>
      <c r="Y120" s="29">
        <f t="shared" si="132"/>
        <v>1700000</v>
      </c>
      <c r="Z120" s="29">
        <f t="shared" si="132"/>
        <v>1700000</v>
      </c>
      <c r="AA120" s="29">
        <f t="shared" si="132"/>
        <v>1700000</v>
      </c>
      <c r="AB120" s="29">
        <f t="shared" si="132"/>
        <v>1700000</v>
      </c>
      <c r="AC120" s="29">
        <f t="shared" si="132"/>
        <v>1700000</v>
      </c>
      <c r="AD120" s="29">
        <f t="shared" si="132"/>
        <v>1700000</v>
      </c>
      <c r="AE120" s="29">
        <f t="shared" si="132"/>
        <v>1700000</v>
      </c>
      <c r="AF120" s="29">
        <f t="shared" si="132"/>
        <v>1700000</v>
      </c>
      <c r="AG120" s="29">
        <f t="shared" si="132"/>
        <v>1700000</v>
      </c>
      <c r="AH120" s="29">
        <f t="shared" si="132"/>
        <v>1700000</v>
      </c>
      <c r="AI120" s="29">
        <f t="shared" si="132"/>
        <v>1700000</v>
      </c>
      <c r="AJ120" s="29">
        <f t="shared" si="132"/>
        <v>1700000</v>
      </c>
      <c r="AK120" s="29">
        <f t="shared" si="132"/>
        <v>1700000</v>
      </c>
      <c r="AL120" s="29">
        <f t="shared" si="132"/>
        <v>1700000</v>
      </c>
      <c r="AM120" s="29">
        <f t="shared" si="132"/>
        <v>1700000</v>
      </c>
      <c r="AN120" s="65">
        <f t="shared" si="132"/>
        <v>1700000</v>
      </c>
      <c r="AO120" s="65">
        <f t="shared" si="132"/>
        <v>1700000</v>
      </c>
      <c r="AP120" s="65">
        <f t="shared" si="132"/>
        <v>1700000</v>
      </c>
      <c r="AQ120" s="65">
        <f t="shared" si="132"/>
        <v>1700000</v>
      </c>
      <c r="AR120" s="65">
        <f t="shared" si="132"/>
        <v>1700000</v>
      </c>
      <c r="AS120" s="65">
        <f t="shared" si="132"/>
        <v>1700000</v>
      </c>
      <c r="AT120" s="65">
        <f t="shared" si="132"/>
        <v>1700000</v>
      </c>
      <c r="AU120" s="65">
        <f t="shared" si="132"/>
        <v>1700000</v>
      </c>
      <c r="AV120" s="65">
        <f t="shared" si="132"/>
        <v>1700000</v>
      </c>
      <c r="AW120" s="65">
        <f t="shared" si="132"/>
        <v>1700000</v>
      </c>
      <c r="AX120" s="65">
        <f t="shared" si="132"/>
        <v>1700000</v>
      </c>
      <c r="AY120" s="65">
        <f t="shared" si="132"/>
        <v>1700000</v>
      </c>
      <c r="AZ120" s="65">
        <f t="shared" si="132"/>
        <v>1700000</v>
      </c>
      <c r="BA120" s="65">
        <f t="shared" si="132"/>
        <v>1700000</v>
      </c>
      <c r="BB120" s="65">
        <f t="shared" si="132"/>
        <v>1700000</v>
      </c>
      <c r="BC120" s="65">
        <f t="shared" si="132"/>
        <v>1700000</v>
      </c>
      <c r="BD120" s="65">
        <f t="shared" si="132"/>
        <v>1700000</v>
      </c>
      <c r="BE120" s="65">
        <f t="shared" si="132"/>
        <v>1700000</v>
      </c>
      <c r="BF120" s="65">
        <f t="shared" ref="BF120:BM120" si="133">BF29</f>
        <v>1700000</v>
      </c>
      <c r="BG120" s="65">
        <f t="shared" si="133"/>
        <v>1700000</v>
      </c>
      <c r="BH120" s="65">
        <f t="shared" si="133"/>
        <v>1700000</v>
      </c>
      <c r="BI120" s="65">
        <f t="shared" si="133"/>
        <v>1700000</v>
      </c>
      <c r="BJ120" s="65">
        <f t="shared" si="133"/>
        <v>1700000</v>
      </c>
      <c r="BK120" s="65">
        <f t="shared" si="133"/>
        <v>1700000</v>
      </c>
      <c r="BL120" s="65">
        <f t="shared" si="133"/>
        <v>1700000</v>
      </c>
      <c r="BM120" s="65">
        <f t="shared" si="133"/>
        <v>1700000</v>
      </c>
    </row>
    <row r="121" spans="1:65" x14ac:dyDescent="0.25">
      <c r="A121" s="43" t="s">
        <v>154</v>
      </c>
      <c r="B121" s="29"/>
      <c r="C121" s="29"/>
      <c r="D121" s="29">
        <f>($B$36)*(D80)*$B$39+$B$36*(D81)*$B$39</f>
        <v>379209.6</v>
      </c>
      <c r="E121" s="29">
        <f t="shared" ref="E121:BE121" si="134">($B$36)*(E80)*$B$39+$B$36*(E81)*$B$39</f>
        <v>412158.30653643876</v>
      </c>
      <c r="F121" s="29">
        <f t="shared" si="134"/>
        <v>446594.13493613817</v>
      </c>
      <c r="G121" s="29">
        <f t="shared" si="134"/>
        <v>501156.24342599546</v>
      </c>
      <c r="H121" s="29">
        <f t="shared" si="134"/>
        <v>558583.16213373397</v>
      </c>
      <c r="I121" s="29">
        <f t="shared" si="134"/>
        <v>618904.57821187063</v>
      </c>
      <c r="J121" s="29">
        <f t="shared" si="134"/>
        <v>682150.17881292244</v>
      </c>
      <c r="K121" s="29">
        <f t="shared" si="134"/>
        <v>748349.65108940634</v>
      </c>
      <c r="L121" s="29">
        <f t="shared" si="134"/>
        <v>817532.68219383899</v>
      </c>
      <c r="M121" s="29">
        <f t="shared" si="134"/>
        <v>889728.95927873778</v>
      </c>
      <c r="N121" s="29">
        <f t="shared" si="134"/>
        <v>964968.16949661903</v>
      </c>
      <c r="O121" s="29">
        <f t="shared" si="134"/>
        <v>1043279.9999999999</v>
      </c>
      <c r="P121" s="29">
        <f t="shared" si="134"/>
        <v>1043279.9999999999</v>
      </c>
      <c r="Q121" s="29">
        <f t="shared" si="134"/>
        <v>1043279.9999999999</v>
      </c>
      <c r="R121" s="29">
        <f t="shared" si="134"/>
        <v>1043279.9999999999</v>
      </c>
      <c r="S121" s="29">
        <f t="shared" si="134"/>
        <v>1043279.9999999999</v>
      </c>
      <c r="T121" s="29">
        <f t="shared" si="134"/>
        <v>1043279.9999999999</v>
      </c>
      <c r="U121" s="29">
        <f t="shared" si="134"/>
        <v>1043279.9999999999</v>
      </c>
      <c r="V121" s="29">
        <f t="shared" si="134"/>
        <v>1043279.9999999999</v>
      </c>
      <c r="W121" s="29">
        <f t="shared" si="134"/>
        <v>1043279.9999999999</v>
      </c>
      <c r="X121" s="29">
        <f t="shared" si="134"/>
        <v>1043279.9999999999</v>
      </c>
      <c r="Y121" s="29">
        <f t="shared" si="134"/>
        <v>1043279.9999999999</v>
      </c>
      <c r="Z121" s="29">
        <f t="shared" si="134"/>
        <v>1043279.9999999999</v>
      </c>
      <c r="AA121" s="29">
        <f t="shared" si="134"/>
        <v>1043279.9999999999</v>
      </c>
      <c r="AB121" s="29">
        <f t="shared" si="134"/>
        <v>1043279.9999999999</v>
      </c>
      <c r="AC121" s="29">
        <f t="shared" si="134"/>
        <v>1043279.9999999999</v>
      </c>
      <c r="AD121" s="29">
        <f t="shared" si="134"/>
        <v>1043279.9999999999</v>
      </c>
      <c r="AE121" s="29">
        <f t="shared" si="134"/>
        <v>1043279.9999999999</v>
      </c>
      <c r="AF121" s="29">
        <f t="shared" si="134"/>
        <v>1043279.9999999999</v>
      </c>
      <c r="AG121" s="29">
        <f t="shared" si="134"/>
        <v>1043279.9999999999</v>
      </c>
      <c r="AH121" s="29">
        <f t="shared" si="134"/>
        <v>1043279.9999999999</v>
      </c>
      <c r="AI121" s="29">
        <f t="shared" si="134"/>
        <v>1043279.9999999999</v>
      </c>
      <c r="AJ121" s="29">
        <f t="shared" si="134"/>
        <v>1043279.9999999999</v>
      </c>
      <c r="AK121" s="29">
        <f t="shared" si="134"/>
        <v>1043279.9999999999</v>
      </c>
      <c r="AL121" s="29">
        <f t="shared" si="134"/>
        <v>1043279.9999999999</v>
      </c>
      <c r="AM121" s="29">
        <f t="shared" si="134"/>
        <v>1043279.9999999999</v>
      </c>
      <c r="AN121" s="65">
        <f t="shared" si="134"/>
        <v>1180935</v>
      </c>
      <c r="AO121" s="65">
        <f t="shared" si="134"/>
        <v>1180935</v>
      </c>
      <c r="AP121" s="65">
        <f t="shared" si="134"/>
        <v>1180935</v>
      </c>
      <c r="AQ121" s="65">
        <f t="shared" si="134"/>
        <v>1180935</v>
      </c>
      <c r="AR121" s="65">
        <f t="shared" si="134"/>
        <v>1180935</v>
      </c>
      <c r="AS121" s="65">
        <f t="shared" si="134"/>
        <v>1180935</v>
      </c>
      <c r="AT121" s="65">
        <f t="shared" si="134"/>
        <v>1180935</v>
      </c>
      <c r="AU121" s="65">
        <f t="shared" si="134"/>
        <v>1180935</v>
      </c>
      <c r="AV121" s="65">
        <f t="shared" si="134"/>
        <v>1180935</v>
      </c>
      <c r="AW121" s="65">
        <f t="shared" si="134"/>
        <v>1180935</v>
      </c>
      <c r="AX121" s="65">
        <f t="shared" si="134"/>
        <v>1180935</v>
      </c>
      <c r="AY121" s="65">
        <f t="shared" si="134"/>
        <v>1180935</v>
      </c>
      <c r="AZ121" s="65">
        <f t="shared" si="134"/>
        <v>1180935</v>
      </c>
      <c r="BA121" s="65">
        <f t="shared" si="134"/>
        <v>1180935</v>
      </c>
      <c r="BB121" s="65">
        <f t="shared" si="134"/>
        <v>1180935</v>
      </c>
      <c r="BC121" s="65">
        <f t="shared" si="134"/>
        <v>1180935</v>
      </c>
      <c r="BD121" s="65">
        <f t="shared" si="134"/>
        <v>1180935</v>
      </c>
      <c r="BE121" s="65">
        <f t="shared" si="134"/>
        <v>1180935</v>
      </c>
      <c r="BF121" s="65">
        <f t="shared" ref="BF121:BM121" si="135">($B$36)*(BF80)*$B$39+$B$36*(BF81)*$B$39</f>
        <v>1180935</v>
      </c>
      <c r="BG121" s="65">
        <f t="shared" si="135"/>
        <v>1180935</v>
      </c>
      <c r="BH121" s="65">
        <f t="shared" si="135"/>
        <v>1180935</v>
      </c>
      <c r="BI121" s="65">
        <f t="shared" si="135"/>
        <v>1180935</v>
      </c>
      <c r="BJ121" s="65">
        <f t="shared" si="135"/>
        <v>1180935</v>
      </c>
      <c r="BK121" s="65">
        <f t="shared" si="135"/>
        <v>1180935</v>
      </c>
      <c r="BL121" s="65">
        <f t="shared" si="135"/>
        <v>1180935</v>
      </c>
      <c r="BM121" s="65">
        <f t="shared" si="135"/>
        <v>1180935</v>
      </c>
    </row>
    <row r="122" spans="1:65" x14ac:dyDescent="0.25">
      <c r="A122" s="43" t="s">
        <v>62</v>
      </c>
      <c r="B122" s="29"/>
      <c r="C122" s="29"/>
      <c r="D122" s="29">
        <f t="shared" ref="D122:BE122" si="136">D120*$B$69</f>
        <v>90000</v>
      </c>
      <c r="E122" s="29">
        <f t="shared" si="136"/>
        <v>91090.909090909088</v>
      </c>
      <c r="F122" s="29">
        <f t="shared" si="136"/>
        <v>92181.818181818177</v>
      </c>
      <c r="G122" s="29">
        <f t="shared" si="136"/>
        <v>93272.727272727265</v>
      </c>
      <c r="H122" s="29">
        <f t="shared" si="136"/>
        <v>94363.636363636339</v>
      </c>
      <c r="I122" s="29">
        <f t="shared" si="136"/>
        <v>95454.545454545427</v>
      </c>
      <c r="J122" s="29">
        <f t="shared" si="136"/>
        <v>96545.454545454515</v>
      </c>
      <c r="K122" s="29">
        <f t="shared" si="136"/>
        <v>97636.363636363603</v>
      </c>
      <c r="L122" s="29">
        <f t="shared" si="136"/>
        <v>98727.272727272692</v>
      </c>
      <c r="M122" s="29">
        <f t="shared" si="136"/>
        <v>99818.18181818178</v>
      </c>
      <c r="N122" s="29">
        <f t="shared" si="136"/>
        <v>100909.09090909087</v>
      </c>
      <c r="O122" s="29">
        <f t="shared" si="136"/>
        <v>102000</v>
      </c>
      <c r="P122" s="29">
        <f t="shared" si="136"/>
        <v>102000</v>
      </c>
      <c r="Q122" s="29">
        <f t="shared" si="136"/>
        <v>102000</v>
      </c>
      <c r="R122" s="29">
        <f t="shared" si="136"/>
        <v>102000</v>
      </c>
      <c r="S122" s="29">
        <f t="shared" si="136"/>
        <v>102000</v>
      </c>
      <c r="T122" s="29">
        <f t="shared" si="136"/>
        <v>102000</v>
      </c>
      <c r="U122" s="29">
        <f t="shared" si="136"/>
        <v>102000</v>
      </c>
      <c r="V122" s="29">
        <f t="shared" si="136"/>
        <v>102000</v>
      </c>
      <c r="W122" s="29">
        <f t="shared" si="136"/>
        <v>102000</v>
      </c>
      <c r="X122" s="29">
        <f t="shared" si="136"/>
        <v>102000</v>
      </c>
      <c r="Y122" s="29">
        <f t="shared" si="136"/>
        <v>102000</v>
      </c>
      <c r="Z122" s="29">
        <f t="shared" si="136"/>
        <v>102000</v>
      </c>
      <c r="AA122" s="29">
        <f t="shared" si="136"/>
        <v>102000</v>
      </c>
      <c r="AB122" s="29">
        <f t="shared" si="136"/>
        <v>102000</v>
      </c>
      <c r="AC122" s="29">
        <f t="shared" si="136"/>
        <v>102000</v>
      </c>
      <c r="AD122" s="29">
        <f t="shared" si="136"/>
        <v>102000</v>
      </c>
      <c r="AE122" s="29">
        <f t="shared" si="136"/>
        <v>102000</v>
      </c>
      <c r="AF122" s="29">
        <f t="shared" si="136"/>
        <v>102000</v>
      </c>
      <c r="AG122" s="29">
        <f t="shared" si="136"/>
        <v>102000</v>
      </c>
      <c r="AH122" s="29">
        <f t="shared" si="136"/>
        <v>102000</v>
      </c>
      <c r="AI122" s="29">
        <f t="shared" si="136"/>
        <v>102000</v>
      </c>
      <c r="AJ122" s="29">
        <f t="shared" si="136"/>
        <v>102000</v>
      </c>
      <c r="AK122" s="29">
        <f t="shared" si="136"/>
        <v>102000</v>
      </c>
      <c r="AL122" s="29">
        <f t="shared" si="136"/>
        <v>102000</v>
      </c>
      <c r="AM122" s="29">
        <f t="shared" si="136"/>
        <v>102000</v>
      </c>
      <c r="AN122" s="65">
        <f t="shared" si="136"/>
        <v>102000</v>
      </c>
      <c r="AO122" s="65">
        <f t="shared" si="136"/>
        <v>102000</v>
      </c>
      <c r="AP122" s="65">
        <f t="shared" si="136"/>
        <v>102000</v>
      </c>
      <c r="AQ122" s="65">
        <f t="shared" si="136"/>
        <v>102000</v>
      </c>
      <c r="AR122" s="65">
        <f t="shared" si="136"/>
        <v>102000</v>
      </c>
      <c r="AS122" s="65">
        <f t="shared" si="136"/>
        <v>102000</v>
      </c>
      <c r="AT122" s="65">
        <f t="shared" si="136"/>
        <v>102000</v>
      </c>
      <c r="AU122" s="65">
        <f t="shared" si="136"/>
        <v>102000</v>
      </c>
      <c r="AV122" s="65">
        <f t="shared" si="136"/>
        <v>102000</v>
      </c>
      <c r="AW122" s="65">
        <f t="shared" si="136"/>
        <v>102000</v>
      </c>
      <c r="AX122" s="65">
        <f t="shared" si="136"/>
        <v>102000</v>
      </c>
      <c r="AY122" s="65">
        <f t="shared" si="136"/>
        <v>102000</v>
      </c>
      <c r="AZ122" s="65">
        <f t="shared" si="136"/>
        <v>102000</v>
      </c>
      <c r="BA122" s="65">
        <f t="shared" si="136"/>
        <v>102000</v>
      </c>
      <c r="BB122" s="65">
        <f t="shared" si="136"/>
        <v>102000</v>
      </c>
      <c r="BC122" s="65">
        <f t="shared" si="136"/>
        <v>102000</v>
      </c>
      <c r="BD122" s="65">
        <f t="shared" si="136"/>
        <v>102000</v>
      </c>
      <c r="BE122" s="65">
        <f t="shared" si="136"/>
        <v>102000</v>
      </c>
      <c r="BF122" s="65">
        <f t="shared" ref="BF122:BM122" si="137">BF120*$B$69</f>
        <v>102000</v>
      </c>
      <c r="BG122" s="65">
        <f t="shared" si="137"/>
        <v>102000</v>
      </c>
      <c r="BH122" s="65">
        <f t="shared" si="137"/>
        <v>102000</v>
      </c>
      <c r="BI122" s="65">
        <f t="shared" si="137"/>
        <v>102000</v>
      </c>
      <c r="BJ122" s="65">
        <f t="shared" si="137"/>
        <v>102000</v>
      </c>
      <c r="BK122" s="65">
        <f t="shared" si="137"/>
        <v>102000</v>
      </c>
      <c r="BL122" s="65">
        <f t="shared" si="137"/>
        <v>102000</v>
      </c>
      <c r="BM122" s="65">
        <f t="shared" si="137"/>
        <v>102000</v>
      </c>
    </row>
    <row r="123" spans="1:65" x14ac:dyDescent="0.25">
      <c r="A123" s="43" t="s">
        <v>76</v>
      </c>
      <c r="B123" s="29"/>
      <c r="C123" s="29"/>
      <c r="D123" s="29">
        <f t="shared" ref="D123:BM123" si="138">$B$50</f>
        <v>270000</v>
      </c>
      <c r="E123" s="29">
        <f t="shared" si="138"/>
        <v>270000</v>
      </c>
      <c r="F123" s="29">
        <f t="shared" si="138"/>
        <v>270000</v>
      </c>
      <c r="G123" s="29">
        <f t="shared" si="138"/>
        <v>270000</v>
      </c>
      <c r="H123" s="29">
        <f t="shared" si="138"/>
        <v>270000</v>
      </c>
      <c r="I123" s="29">
        <f t="shared" si="138"/>
        <v>270000</v>
      </c>
      <c r="J123" s="29">
        <f t="shared" si="138"/>
        <v>270000</v>
      </c>
      <c r="K123" s="29">
        <f t="shared" si="138"/>
        <v>270000</v>
      </c>
      <c r="L123" s="29">
        <f t="shared" si="138"/>
        <v>270000</v>
      </c>
      <c r="M123" s="29">
        <f t="shared" si="138"/>
        <v>270000</v>
      </c>
      <c r="N123" s="29">
        <f t="shared" si="138"/>
        <v>270000</v>
      </c>
      <c r="O123" s="29">
        <f t="shared" si="138"/>
        <v>270000</v>
      </c>
      <c r="P123" s="29">
        <f t="shared" si="138"/>
        <v>270000</v>
      </c>
      <c r="Q123" s="29">
        <f t="shared" si="138"/>
        <v>270000</v>
      </c>
      <c r="R123" s="29">
        <f t="shared" si="138"/>
        <v>270000</v>
      </c>
      <c r="S123" s="29">
        <f t="shared" si="138"/>
        <v>270000</v>
      </c>
      <c r="T123" s="29">
        <f t="shared" si="138"/>
        <v>270000</v>
      </c>
      <c r="U123" s="29">
        <f t="shared" si="138"/>
        <v>270000</v>
      </c>
      <c r="V123" s="29">
        <f t="shared" si="138"/>
        <v>270000</v>
      </c>
      <c r="W123" s="29">
        <f t="shared" si="138"/>
        <v>270000</v>
      </c>
      <c r="X123" s="29">
        <f t="shared" si="138"/>
        <v>270000</v>
      </c>
      <c r="Y123" s="29">
        <f t="shared" si="138"/>
        <v>270000</v>
      </c>
      <c r="Z123" s="29">
        <f t="shared" si="138"/>
        <v>270000</v>
      </c>
      <c r="AA123" s="29">
        <f t="shared" si="138"/>
        <v>270000</v>
      </c>
      <c r="AB123" s="29">
        <f t="shared" si="138"/>
        <v>270000</v>
      </c>
      <c r="AC123" s="29">
        <f t="shared" si="138"/>
        <v>270000</v>
      </c>
      <c r="AD123" s="29">
        <f t="shared" si="138"/>
        <v>270000</v>
      </c>
      <c r="AE123" s="29">
        <f t="shared" si="138"/>
        <v>270000</v>
      </c>
      <c r="AF123" s="29">
        <f t="shared" si="138"/>
        <v>270000</v>
      </c>
      <c r="AG123" s="29">
        <f t="shared" si="138"/>
        <v>270000</v>
      </c>
      <c r="AH123" s="29">
        <f t="shared" si="138"/>
        <v>270000</v>
      </c>
      <c r="AI123" s="29">
        <f t="shared" si="138"/>
        <v>270000</v>
      </c>
      <c r="AJ123" s="29">
        <f t="shared" si="138"/>
        <v>270000</v>
      </c>
      <c r="AK123" s="29">
        <f t="shared" si="138"/>
        <v>270000</v>
      </c>
      <c r="AL123" s="29">
        <f t="shared" si="138"/>
        <v>270000</v>
      </c>
      <c r="AM123" s="29">
        <f t="shared" si="138"/>
        <v>270000</v>
      </c>
      <c r="AN123" s="65">
        <f t="shared" si="138"/>
        <v>270000</v>
      </c>
      <c r="AO123" s="65">
        <f t="shared" si="138"/>
        <v>270000</v>
      </c>
      <c r="AP123" s="65">
        <f t="shared" si="138"/>
        <v>270000</v>
      </c>
      <c r="AQ123" s="65">
        <f t="shared" si="138"/>
        <v>270000</v>
      </c>
      <c r="AR123" s="65">
        <f t="shared" si="138"/>
        <v>270000</v>
      </c>
      <c r="AS123" s="65">
        <f t="shared" si="138"/>
        <v>270000</v>
      </c>
      <c r="AT123" s="65">
        <f t="shared" si="138"/>
        <v>270000</v>
      </c>
      <c r="AU123" s="65">
        <f t="shared" si="138"/>
        <v>270000</v>
      </c>
      <c r="AV123" s="65">
        <f t="shared" si="138"/>
        <v>270000</v>
      </c>
      <c r="AW123" s="65">
        <f t="shared" si="138"/>
        <v>270000</v>
      </c>
      <c r="AX123" s="65">
        <f t="shared" si="138"/>
        <v>270000</v>
      </c>
      <c r="AY123" s="65">
        <f t="shared" si="138"/>
        <v>270000</v>
      </c>
      <c r="AZ123" s="65">
        <f t="shared" si="138"/>
        <v>270000</v>
      </c>
      <c r="BA123" s="65">
        <f t="shared" si="138"/>
        <v>270000</v>
      </c>
      <c r="BB123" s="65">
        <f t="shared" si="138"/>
        <v>270000</v>
      </c>
      <c r="BC123" s="65">
        <f t="shared" si="138"/>
        <v>270000</v>
      </c>
      <c r="BD123" s="65">
        <f t="shared" si="138"/>
        <v>270000</v>
      </c>
      <c r="BE123" s="65">
        <f t="shared" si="138"/>
        <v>270000</v>
      </c>
      <c r="BF123" s="65">
        <f t="shared" si="138"/>
        <v>270000</v>
      </c>
      <c r="BG123" s="65">
        <f t="shared" si="138"/>
        <v>270000</v>
      </c>
      <c r="BH123" s="65">
        <f t="shared" si="138"/>
        <v>270000</v>
      </c>
      <c r="BI123" s="65">
        <f t="shared" si="138"/>
        <v>270000</v>
      </c>
      <c r="BJ123" s="65">
        <f t="shared" si="138"/>
        <v>270000</v>
      </c>
      <c r="BK123" s="65">
        <f t="shared" si="138"/>
        <v>270000</v>
      </c>
      <c r="BL123" s="65">
        <f t="shared" si="138"/>
        <v>270000</v>
      </c>
      <c r="BM123" s="65">
        <f t="shared" si="138"/>
        <v>270000</v>
      </c>
    </row>
    <row r="124" spans="1:65" x14ac:dyDescent="0.25">
      <c r="A124" s="43" t="s">
        <v>77</v>
      </c>
      <c r="B124" s="29"/>
      <c r="C124" s="29"/>
      <c r="D124" s="29">
        <f>$B$53</f>
        <v>10000</v>
      </c>
      <c r="E124" s="29">
        <f t="shared" ref="E124:BE124" si="139">D124*(1+$B$54)</f>
        <v>10100</v>
      </c>
      <c r="F124" s="29">
        <f t="shared" si="139"/>
        <v>10201</v>
      </c>
      <c r="G124" s="29">
        <f t="shared" si="139"/>
        <v>10303.01</v>
      </c>
      <c r="H124" s="29">
        <f t="shared" si="139"/>
        <v>10406.0401</v>
      </c>
      <c r="I124" s="29">
        <f t="shared" si="139"/>
        <v>10510.100501000001</v>
      </c>
      <c r="J124" s="29">
        <f t="shared" si="139"/>
        <v>10615.20150601</v>
      </c>
      <c r="K124" s="29">
        <f t="shared" si="139"/>
        <v>10721.353521070101</v>
      </c>
      <c r="L124" s="29">
        <f t="shared" si="139"/>
        <v>10828.567056280803</v>
      </c>
      <c r="M124" s="29">
        <f t="shared" si="139"/>
        <v>10936.85272684361</v>
      </c>
      <c r="N124" s="29">
        <f t="shared" si="139"/>
        <v>11046.221254112046</v>
      </c>
      <c r="O124" s="29">
        <f t="shared" si="139"/>
        <v>11156.683466653167</v>
      </c>
      <c r="P124" s="29">
        <f t="shared" si="139"/>
        <v>11268.250301319698</v>
      </c>
      <c r="Q124" s="29">
        <f t="shared" si="139"/>
        <v>11380.932804332895</v>
      </c>
      <c r="R124" s="29">
        <f t="shared" si="139"/>
        <v>11494.742132376225</v>
      </c>
      <c r="S124" s="29">
        <f t="shared" si="139"/>
        <v>11609.689553699987</v>
      </c>
      <c r="T124" s="29">
        <f t="shared" si="139"/>
        <v>11725.786449236988</v>
      </c>
      <c r="U124" s="29">
        <f t="shared" si="139"/>
        <v>11843.044313729359</v>
      </c>
      <c r="V124" s="29">
        <f t="shared" si="139"/>
        <v>11961.474756866652</v>
      </c>
      <c r="W124" s="29">
        <f t="shared" si="139"/>
        <v>12081.089504435318</v>
      </c>
      <c r="X124" s="29">
        <f t="shared" si="139"/>
        <v>12201.900399479671</v>
      </c>
      <c r="Y124" s="29">
        <f t="shared" si="139"/>
        <v>12323.919403474469</v>
      </c>
      <c r="Z124" s="29">
        <f t="shared" si="139"/>
        <v>12447.158597509213</v>
      </c>
      <c r="AA124" s="29">
        <f t="shared" si="139"/>
        <v>12571.630183484305</v>
      </c>
      <c r="AB124" s="29">
        <f t="shared" si="139"/>
        <v>12697.346485319149</v>
      </c>
      <c r="AC124" s="29">
        <f t="shared" si="139"/>
        <v>12824.319950172341</v>
      </c>
      <c r="AD124" s="29">
        <f t="shared" si="139"/>
        <v>12952.563149674064</v>
      </c>
      <c r="AE124" s="29">
        <f t="shared" si="139"/>
        <v>13082.088781170805</v>
      </c>
      <c r="AF124" s="29">
        <f t="shared" si="139"/>
        <v>13212.909668982513</v>
      </c>
      <c r="AG124" s="29">
        <f t="shared" si="139"/>
        <v>13345.038765672338</v>
      </c>
      <c r="AH124" s="29">
        <f t="shared" si="139"/>
        <v>13478.489153329061</v>
      </c>
      <c r="AI124" s="29">
        <f t="shared" si="139"/>
        <v>13613.274044862352</v>
      </c>
      <c r="AJ124" s="29">
        <f t="shared" si="139"/>
        <v>13749.406785310975</v>
      </c>
      <c r="AK124" s="29">
        <f t="shared" si="139"/>
        <v>13886.900853164085</v>
      </c>
      <c r="AL124" s="29">
        <f t="shared" si="139"/>
        <v>14025.769861695726</v>
      </c>
      <c r="AM124" s="29">
        <f t="shared" si="139"/>
        <v>14166.027560312683</v>
      </c>
      <c r="AN124" s="65">
        <f t="shared" si="139"/>
        <v>14307.687835915809</v>
      </c>
      <c r="AO124" s="65">
        <f t="shared" si="139"/>
        <v>14450.764714274967</v>
      </c>
      <c r="AP124" s="65">
        <f t="shared" si="139"/>
        <v>14595.272361417716</v>
      </c>
      <c r="AQ124" s="65">
        <f t="shared" si="139"/>
        <v>14741.225085031892</v>
      </c>
      <c r="AR124" s="65">
        <f t="shared" si="139"/>
        <v>14888.637335882211</v>
      </c>
      <c r="AS124" s="65">
        <f t="shared" si="139"/>
        <v>15037.523709241033</v>
      </c>
      <c r="AT124" s="65">
        <f t="shared" si="139"/>
        <v>15187.898946333444</v>
      </c>
      <c r="AU124" s="65">
        <f t="shared" si="139"/>
        <v>15339.777935796777</v>
      </c>
      <c r="AV124" s="65">
        <f t="shared" si="139"/>
        <v>15493.175715154744</v>
      </c>
      <c r="AW124" s="65">
        <f t="shared" si="139"/>
        <v>15648.107472306292</v>
      </c>
      <c r="AX124" s="65">
        <f t="shared" si="139"/>
        <v>15804.588547029354</v>
      </c>
      <c r="AY124" s="65">
        <f t="shared" si="139"/>
        <v>15962.634432499648</v>
      </c>
      <c r="AZ124" s="65">
        <f t="shared" si="139"/>
        <v>16122.260776824645</v>
      </c>
      <c r="BA124" s="65">
        <f t="shared" si="139"/>
        <v>16283.483384592892</v>
      </c>
      <c r="BB124" s="65">
        <f t="shared" si="139"/>
        <v>16446.318218438821</v>
      </c>
      <c r="BC124" s="65">
        <f t="shared" si="139"/>
        <v>16610.781400623207</v>
      </c>
      <c r="BD124" s="65">
        <f t="shared" si="139"/>
        <v>16776.889214629438</v>
      </c>
      <c r="BE124" s="65">
        <f t="shared" si="139"/>
        <v>16944.658106775732</v>
      </c>
      <c r="BF124" s="65">
        <f t="shared" ref="BF124" si="140">BE124*(1+$B$54)</f>
        <v>17114.10468784349</v>
      </c>
      <c r="BG124" s="65">
        <f t="shared" ref="BG124" si="141">BF124*(1+$B$54)</f>
        <v>17285.245734721924</v>
      </c>
      <c r="BH124" s="65">
        <f t="shared" ref="BH124" si="142">BG124*(1+$B$54)</f>
        <v>17458.098192069145</v>
      </c>
      <c r="BI124" s="65">
        <f t="shared" ref="BI124" si="143">BH124*(1+$B$54)</f>
        <v>17632.679173989836</v>
      </c>
      <c r="BJ124" s="65">
        <f t="shared" ref="BJ124" si="144">BI124*(1+$B$54)</f>
        <v>17809.005965729735</v>
      </c>
      <c r="BK124" s="65">
        <f t="shared" ref="BK124" si="145">BJ124*(1+$B$54)</f>
        <v>17987.096025387033</v>
      </c>
      <c r="BL124" s="65">
        <f t="shared" ref="BL124" si="146">BK124*(1+$B$54)</f>
        <v>18166.966985640902</v>
      </c>
      <c r="BM124" s="65">
        <f t="shared" ref="BM124" si="147">BL124*(1+$B$54)</f>
        <v>18348.63665549731</v>
      </c>
    </row>
    <row r="125" spans="1:65" x14ac:dyDescent="0.25">
      <c r="A125" s="43" t="s">
        <v>88</v>
      </c>
      <c r="B125" s="29"/>
      <c r="C125" s="29"/>
      <c r="D125" s="29">
        <f t="shared" ref="D125:BE125" si="148">D34</f>
        <v>2000000</v>
      </c>
      <c r="E125" s="29">
        <f t="shared" si="148"/>
        <v>2090909.0909090908</v>
      </c>
      <c r="F125" s="29">
        <f t="shared" si="148"/>
        <v>2181818.1818181816</v>
      </c>
      <c r="G125" s="29">
        <f t="shared" si="148"/>
        <v>2272727.2727272725</v>
      </c>
      <c r="H125" s="29">
        <f t="shared" si="148"/>
        <v>2363636.3636363633</v>
      </c>
      <c r="I125" s="29">
        <f t="shared" si="148"/>
        <v>2454545.4545454541</v>
      </c>
      <c r="J125" s="29">
        <f t="shared" si="148"/>
        <v>2545454.5454545449</v>
      </c>
      <c r="K125" s="29">
        <f t="shared" si="148"/>
        <v>2636363.6363636358</v>
      </c>
      <c r="L125" s="29">
        <f t="shared" si="148"/>
        <v>2727272.7272727266</v>
      </c>
      <c r="M125" s="29">
        <f t="shared" si="148"/>
        <v>2818181.8181818174</v>
      </c>
      <c r="N125" s="29">
        <f t="shared" si="148"/>
        <v>2909090.9090909082</v>
      </c>
      <c r="O125" s="29">
        <f t="shared" si="148"/>
        <v>3000000</v>
      </c>
      <c r="P125" s="29">
        <f t="shared" si="148"/>
        <v>3000000</v>
      </c>
      <c r="Q125" s="29">
        <f t="shared" si="148"/>
        <v>3000000</v>
      </c>
      <c r="R125" s="29">
        <f t="shared" si="148"/>
        <v>3000000</v>
      </c>
      <c r="S125" s="29">
        <f t="shared" si="148"/>
        <v>3000000</v>
      </c>
      <c r="T125" s="29">
        <f t="shared" si="148"/>
        <v>3000000</v>
      </c>
      <c r="U125" s="29">
        <f t="shared" si="148"/>
        <v>3000000</v>
      </c>
      <c r="V125" s="29">
        <f t="shared" si="148"/>
        <v>3000000</v>
      </c>
      <c r="W125" s="29">
        <f t="shared" si="148"/>
        <v>3000000</v>
      </c>
      <c r="X125" s="29">
        <f t="shared" si="148"/>
        <v>3000000</v>
      </c>
      <c r="Y125" s="29">
        <f t="shared" si="148"/>
        <v>3000000</v>
      </c>
      <c r="Z125" s="29">
        <f t="shared" si="148"/>
        <v>3000000</v>
      </c>
      <c r="AA125" s="29">
        <f t="shared" si="148"/>
        <v>3000000</v>
      </c>
      <c r="AB125" s="29">
        <f t="shared" si="148"/>
        <v>3000000</v>
      </c>
      <c r="AC125" s="29">
        <f t="shared" si="148"/>
        <v>3000000</v>
      </c>
      <c r="AD125" s="29">
        <f t="shared" si="148"/>
        <v>3000000</v>
      </c>
      <c r="AE125" s="29">
        <f t="shared" si="148"/>
        <v>3000000</v>
      </c>
      <c r="AF125" s="29">
        <f t="shared" si="148"/>
        <v>3000000</v>
      </c>
      <c r="AG125" s="29">
        <f t="shared" si="148"/>
        <v>3000000</v>
      </c>
      <c r="AH125" s="29">
        <f t="shared" si="148"/>
        <v>3000000</v>
      </c>
      <c r="AI125" s="29">
        <f t="shared" si="148"/>
        <v>3000000</v>
      </c>
      <c r="AJ125" s="29">
        <f t="shared" si="148"/>
        <v>3000000</v>
      </c>
      <c r="AK125" s="29">
        <f t="shared" si="148"/>
        <v>3000000</v>
      </c>
      <c r="AL125" s="29">
        <f t="shared" si="148"/>
        <v>3000000</v>
      </c>
      <c r="AM125" s="29">
        <f t="shared" si="148"/>
        <v>3000000</v>
      </c>
      <c r="AN125" s="65">
        <f t="shared" si="148"/>
        <v>3000000</v>
      </c>
      <c r="AO125" s="65">
        <f t="shared" si="148"/>
        <v>3000000</v>
      </c>
      <c r="AP125" s="65">
        <f t="shared" si="148"/>
        <v>3000000</v>
      </c>
      <c r="AQ125" s="65">
        <f t="shared" si="148"/>
        <v>3000000</v>
      </c>
      <c r="AR125" s="65">
        <f t="shared" si="148"/>
        <v>3000000</v>
      </c>
      <c r="AS125" s="65">
        <f t="shared" si="148"/>
        <v>3000000</v>
      </c>
      <c r="AT125" s="65">
        <f t="shared" si="148"/>
        <v>3000000</v>
      </c>
      <c r="AU125" s="65">
        <f t="shared" si="148"/>
        <v>3000000</v>
      </c>
      <c r="AV125" s="65">
        <f t="shared" si="148"/>
        <v>3000000</v>
      </c>
      <c r="AW125" s="65">
        <f t="shared" si="148"/>
        <v>3000000</v>
      </c>
      <c r="AX125" s="65">
        <f t="shared" si="148"/>
        <v>3000000</v>
      </c>
      <c r="AY125" s="65">
        <f t="shared" si="148"/>
        <v>3000000</v>
      </c>
      <c r="AZ125" s="65">
        <f t="shared" si="148"/>
        <v>3000000</v>
      </c>
      <c r="BA125" s="65">
        <f t="shared" si="148"/>
        <v>3000000</v>
      </c>
      <c r="BB125" s="65">
        <f t="shared" si="148"/>
        <v>3000000</v>
      </c>
      <c r="BC125" s="65">
        <f t="shared" si="148"/>
        <v>3000000</v>
      </c>
      <c r="BD125" s="65">
        <f t="shared" si="148"/>
        <v>3000000</v>
      </c>
      <c r="BE125" s="65">
        <f t="shared" si="148"/>
        <v>3000000</v>
      </c>
      <c r="BF125" s="65">
        <f t="shared" ref="BF125:BM125" si="149">BF34</f>
        <v>3000000</v>
      </c>
      <c r="BG125" s="65">
        <f t="shared" si="149"/>
        <v>3000000</v>
      </c>
      <c r="BH125" s="65">
        <f t="shared" si="149"/>
        <v>3000000</v>
      </c>
      <c r="BI125" s="65">
        <f t="shared" si="149"/>
        <v>3000000</v>
      </c>
      <c r="BJ125" s="65">
        <f t="shared" si="149"/>
        <v>3000000</v>
      </c>
      <c r="BK125" s="65">
        <f t="shared" si="149"/>
        <v>3000000</v>
      </c>
      <c r="BL125" s="65">
        <f t="shared" si="149"/>
        <v>3000000</v>
      </c>
      <c r="BM125" s="65">
        <f t="shared" si="149"/>
        <v>3000000</v>
      </c>
    </row>
    <row r="126" spans="1:65" x14ac:dyDescent="0.25">
      <c r="A126" s="44" t="s">
        <v>63</v>
      </c>
      <c r="B126" s="29"/>
      <c r="C126" s="29"/>
      <c r="D126" s="29">
        <f t="shared" ref="D126:BE126" si="150">D83*$B$70</f>
        <v>201576</v>
      </c>
      <c r="E126" s="29">
        <f t="shared" si="150"/>
        <v>224265.86025544704</v>
      </c>
      <c r="F126" s="29">
        <f t="shared" si="150"/>
        <v>247663.87377911343</v>
      </c>
      <c r="G126" s="29">
        <f t="shared" si="150"/>
        <v>280645.83020285505</v>
      </c>
      <c r="H126" s="29">
        <f t="shared" si="150"/>
        <v>307991.98196844483</v>
      </c>
      <c r="I126" s="29">
        <f t="shared" si="150"/>
        <v>336716.46581517655</v>
      </c>
      <c r="J126" s="29">
        <f t="shared" si="150"/>
        <v>366833.41848234407</v>
      </c>
      <c r="K126" s="29">
        <f t="shared" si="150"/>
        <v>398356.97670924111</v>
      </c>
      <c r="L126" s="29">
        <f t="shared" si="150"/>
        <v>431301.27723516151</v>
      </c>
      <c r="M126" s="29">
        <f t="shared" si="150"/>
        <v>465680.45679939899</v>
      </c>
      <c r="N126" s="29">
        <f t="shared" si="150"/>
        <v>501508.65214124718</v>
      </c>
      <c r="O126" s="29">
        <f t="shared" si="150"/>
        <v>538800</v>
      </c>
      <c r="P126" s="29">
        <f t="shared" si="150"/>
        <v>538800</v>
      </c>
      <c r="Q126" s="29">
        <f t="shared" si="150"/>
        <v>538800</v>
      </c>
      <c r="R126" s="29">
        <f t="shared" si="150"/>
        <v>538800</v>
      </c>
      <c r="S126" s="29">
        <f t="shared" si="150"/>
        <v>538800</v>
      </c>
      <c r="T126" s="29">
        <f t="shared" si="150"/>
        <v>538800</v>
      </c>
      <c r="U126" s="29">
        <f t="shared" si="150"/>
        <v>538800</v>
      </c>
      <c r="V126" s="29">
        <f t="shared" si="150"/>
        <v>538800</v>
      </c>
      <c r="W126" s="29">
        <f t="shared" si="150"/>
        <v>538800</v>
      </c>
      <c r="X126" s="29">
        <f t="shared" si="150"/>
        <v>538800</v>
      </c>
      <c r="Y126" s="29">
        <f t="shared" si="150"/>
        <v>538800</v>
      </c>
      <c r="Z126" s="29">
        <f t="shared" si="150"/>
        <v>538800</v>
      </c>
      <c r="AA126" s="29">
        <f t="shared" si="150"/>
        <v>538800</v>
      </c>
      <c r="AB126" s="29">
        <f t="shared" si="150"/>
        <v>538800</v>
      </c>
      <c r="AC126" s="29">
        <f t="shared" si="150"/>
        <v>538800</v>
      </c>
      <c r="AD126" s="29">
        <f t="shared" si="150"/>
        <v>538800</v>
      </c>
      <c r="AE126" s="29">
        <f t="shared" si="150"/>
        <v>538800</v>
      </c>
      <c r="AF126" s="29">
        <f t="shared" si="150"/>
        <v>538800</v>
      </c>
      <c r="AG126" s="29">
        <f t="shared" si="150"/>
        <v>538800</v>
      </c>
      <c r="AH126" s="29">
        <f t="shared" si="150"/>
        <v>538800</v>
      </c>
      <c r="AI126" s="29">
        <f t="shared" si="150"/>
        <v>538800</v>
      </c>
      <c r="AJ126" s="29">
        <f t="shared" si="150"/>
        <v>538800</v>
      </c>
      <c r="AK126" s="29">
        <f t="shared" si="150"/>
        <v>538800</v>
      </c>
      <c r="AL126" s="29">
        <f t="shared" si="150"/>
        <v>538800</v>
      </c>
      <c r="AM126" s="29">
        <f t="shared" si="150"/>
        <v>538800</v>
      </c>
      <c r="AN126" s="65">
        <f t="shared" si="150"/>
        <v>604350</v>
      </c>
      <c r="AO126" s="65">
        <f t="shared" si="150"/>
        <v>604350</v>
      </c>
      <c r="AP126" s="65">
        <f t="shared" si="150"/>
        <v>604350</v>
      </c>
      <c r="AQ126" s="65">
        <f t="shared" si="150"/>
        <v>604350</v>
      </c>
      <c r="AR126" s="65">
        <f t="shared" si="150"/>
        <v>604350</v>
      </c>
      <c r="AS126" s="65">
        <f t="shared" si="150"/>
        <v>604350</v>
      </c>
      <c r="AT126" s="65">
        <f t="shared" si="150"/>
        <v>604350</v>
      </c>
      <c r="AU126" s="65">
        <f t="shared" si="150"/>
        <v>604350</v>
      </c>
      <c r="AV126" s="65">
        <f t="shared" si="150"/>
        <v>604350</v>
      </c>
      <c r="AW126" s="65">
        <f t="shared" si="150"/>
        <v>604350</v>
      </c>
      <c r="AX126" s="65">
        <f t="shared" si="150"/>
        <v>604350</v>
      </c>
      <c r="AY126" s="65">
        <f t="shared" si="150"/>
        <v>604350</v>
      </c>
      <c r="AZ126" s="65">
        <f t="shared" si="150"/>
        <v>604350</v>
      </c>
      <c r="BA126" s="65">
        <f t="shared" si="150"/>
        <v>604350</v>
      </c>
      <c r="BB126" s="65">
        <f t="shared" si="150"/>
        <v>604350</v>
      </c>
      <c r="BC126" s="65">
        <f t="shared" si="150"/>
        <v>604350</v>
      </c>
      <c r="BD126" s="65">
        <f t="shared" si="150"/>
        <v>604350</v>
      </c>
      <c r="BE126" s="65">
        <f t="shared" si="150"/>
        <v>604350</v>
      </c>
      <c r="BF126" s="65">
        <f t="shared" ref="BF126:BM126" si="151">BF83*$B$70</f>
        <v>604350</v>
      </c>
      <c r="BG126" s="65">
        <f t="shared" si="151"/>
        <v>604350</v>
      </c>
      <c r="BH126" s="65">
        <f t="shared" si="151"/>
        <v>604350</v>
      </c>
      <c r="BI126" s="65">
        <f t="shared" si="151"/>
        <v>604350</v>
      </c>
      <c r="BJ126" s="65">
        <f t="shared" si="151"/>
        <v>604350</v>
      </c>
      <c r="BK126" s="65">
        <f t="shared" si="151"/>
        <v>604350</v>
      </c>
      <c r="BL126" s="65">
        <f t="shared" si="151"/>
        <v>604350</v>
      </c>
      <c r="BM126" s="65">
        <f t="shared" si="151"/>
        <v>604350</v>
      </c>
    </row>
    <row r="127" spans="1:65" x14ac:dyDescent="0.25">
      <c r="A127" s="43" t="s">
        <v>80</v>
      </c>
      <c r="B127" s="29"/>
      <c r="C127" s="29"/>
      <c r="D127" s="29">
        <f>$B$60</f>
        <v>80000</v>
      </c>
      <c r="E127" s="29">
        <f t="shared" ref="E127:BE127" si="152">D127</f>
        <v>80000</v>
      </c>
      <c r="F127" s="29">
        <f t="shared" si="152"/>
        <v>80000</v>
      </c>
      <c r="G127" s="29">
        <f t="shared" si="152"/>
        <v>80000</v>
      </c>
      <c r="H127" s="29">
        <f t="shared" si="152"/>
        <v>80000</v>
      </c>
      <c r="I127" s="29">
        <f t="shared" si="152"/>
        <v>80000</v>
      </c>
      <c r="J127" s="29">
        <f t="shared" si="152"/>
        <v>80000</v>
      </c>
      <c r="K127" s="29">
        <f t="shared" si="152"/>
        <v>80000</v>
      </c>
      <c r="L127" s="29">
        <f t="shared" si="152"/>
        <v>80000</v>
      </c>
      <c r="M127" s="29">
        <f t="shared" si="152"/>
        <v>80000</v>
      </c>
      <c r="N127" s="29">
        <f t="shared" si="152"/>
        <v>80000</v>
      </c>
      <c r="O127" s="29">
        <f t="shared" si="152"/>
        <v>80000</v>
      </c>
      <c r="P127" s="29">
        <f t="shared" si="152"/>
        <v>80000</v>
      </c>
      <c r="Q127" s="29">
        <f t="shared" si="152"/>
        <v>80000</v>
      </c>
      <c r="R127" s="29">
        <f t="shared" si="152"/>
        <v>80000</v>
      </c>
      <c r="S127" s="29">
        <f t="shared" si="152"/>
        <v>80000</v>
      </c>
      <c r="T127" s="29">
        <f t="shared" si="152"/>
        <v>80000</v>
      </c>
      <c r="U127" s="29">
        <f t="shared" si="152"/>
        <v>80000</v>
      </c>
      <c r="V127" s="29">
        <f t="shared" si="152"/>
        <v>80000</v>
      </c>
      <c r="W127" s="29">
        <f t="shared" si="152"/>
        <v>80000</v>
      </c>
      <c r="X127" s="29">
        <f t="shared" si="152"/>
        <v>80000</v>
      </c>
      <c r="Y127" s="29">
        <f t="shared" si="152"/>
        <v>80000</v>
      </c>
      <c r="Z127" s="29">
        <f t="shared" si="152"/>
        <v>80000</v>
      </c>
      <c r="AA127" s="29">
        <f t="shared" si="152"/>
        <v>80000</v>
      </c>
      <c r="AB127" s="29">
        <f t="shared" si="152"/>
        <v>80000</v>
      </c>
      <c r="AC127" s="29">
        <f t="shared" si="152"/>
        <v>80000</v>
      </c>
      <c r="AD127" s="29">
        <f t="shared" si="152"/>
        <v>80000</v>
      </c>
      <c r="AE127" s="29">
        <f t="shared" si="152"/>
        <v>80000</v>
      </c>
      <c r="AF127" s="29">
        <f t="shared" si="152"/>
        <v>80000</v>
      </c>
      <c r="AG127" s="29">
        <f t="shared" si="152"/>
        <v>80000</v>
      </c>
      <c r="AH127" s="29">
        <f t="shared" si="152"/>
        <v>80000</v>
      </c>
      <c r="AI127" s="29">
        <f t="shared" si="152"/>
        <v>80000</v>
      </c>
      <c r="AJ127" s="29">
        <f t="shared" si="152"/>
        <v>80000</v>
      </c>
      <c r="AK127" s="29">
        <f t="shared" si="152"/>
        <v>80000</v>
      </c>
      <c r="AL127" s="29">
        <f t="shared" si="152"/>
        <v>80000</v>
      </c>
      <c r="AM127" s="29">
        <f t="shared" si="152"/>
        <v>80000</v>
      </c>
      <c r="AN127" s="65">
        <f t="shared" si="152"/>
        <v>80000</v>
      </c>
      <c r="AO127" s="65">
        <f t="shared" si="152"/>
        <v>80000</v>
      </c>
      <c r="AP127" s="65">
        <f t="shared" si="152"/>
        <v>80000</v>
      </c>
      <c r="AQ127" s="65">
        <f t="shared" si="152"/>
        <v>80000</v>
      </c>
      <c r="AR127" s="65">
        <f t="shared" si="152"/>
        <v>80000</v>
      </c>
      <c r="AS127" s="65">
        <f t="shared" si="152"/>
        <v>80000</v>
      </c>
      <c r="AT127" s="65">
        <f t="shared" si="152"/>
        <v>80000</v>
      </c>
      <c r="AU127" s="65">
        <f t="shared" si="152"/>
        <v>80000</v>
      </c>
      <c r="AV127" s="65">
        <f t="shared" si="152"/>
        <v>80000</v>
      </c>
      <c r="AW127" s="65">
        <f t="shared" si="152"/>
        <v>80000</v>
      </c>
      <c r="AX127" s="65">
        <f t="shared" si="152"/>
        <v>80000</v>
      </c>
      <c r="AY127" s="65">
        <f t="shared" si="152"/>
        <v>80000</v>
      </c>
      <c r="AZ127" s="65">
        <f t="shared" si="152"/>
        <v>80000</v>
      </c>
      <c r="BA127" s="65">
        <f t="shared" si="152"/>
        <v>80000</v>
      </c>
      <c r="BB127" s="65">
        <f t="shared" si="152"/>
        <v>80000</v>
      </c>
      <c r="BC127" s="65">
        <f t="shared" si="152"/>
        <v>80000</v>
      </c>
      <c r="BD127" s="65">
        <f t="shared" si="152"/>
        <v>80000</v>
      </c>
      <c r="BE127" s="65">
        <f t="shared" si="152"/>
        <v>80000</v>
      </c>
      <c r="BF127" s="65">
        <f t="shared" ref="BF127" si="153">BE127</f>
        <v>80000</v>
      </c>
      <c r="BG127" s="65">
        <f t="shared" ref="BG127" si="154">BF127</f>
        <v>80000</v>
      </c>
      <c r="BH127" s="65">
        <f t="shared" ref="BH127" si="155">BG127</f>
        <v>80000</v>
      </c>
      <c r="BI127" s="65">
        <f t="shared" ref="BI127" si="156">BH127</f>
        <v>80000</v>
      </c>
      <c r="BJ127" s="65">
        <f t="shared" ref="BJ127" si="157">BI127</f>
        <v>80000</v>
      </c>
      <c r="BK127" s="65">
        <f t="shared" ref="BK127" si="158">BJ127</f>
        <v>80000</v>
      </c>
      <c r="BL127" s="65">
        <f t="shared" ref="BL127" si="159">BK127</f>
        <v>80000</v>
      </c>
      <c r="BM127" s="65">
        <f t="shared" ref="BM127" si="160">BL127</f>
        <v>80000</v>
      </c>
    </row>
    <row r="128" spans="1:65" x14ac:dyDescent="0.25">
      <c r="A128" s="43" t="s">
        <v>81</v>
      </c>
      <c r="B128" s="29"/>
      <c r="C128" s="29"/>
      <c r="D128" s="29">
        <f>D33+$B$55+$B$67*D83</f>
        <v>250788</v>
      </c>
      <c r="E128" s="29">
        <f t="shared" ref="E128:BE128" si="161">E33+$B$55+$B$67*E83</f>
        <v>262132.93012772352</v>
      </c>
      <c r="F128" s="29">
        <f t="shared" si="161"/>
        <v>243831.9368895567</v>
      </c>
      <c r="G128" s="29">
        <f t="shared" si="161"/>
        <v>290322.91510142753</v>
      </c>
      <c r="H128" s="29">
        <f t="shared" si="161"/>
        <v>273995.99098422239</v>
      </c>
      <c r="I128" s="29">
        <f t="shared" si="161"/>
        <v>318358.23290758824</v>
      </c>
      <c r="J128" s="29">
        <f t="shared" si="161"/>
        <v>303416.70924117207</v>
      </c>
      <c r="K128" s="29">
        <f t="shared" si="161"/>
        <v>349178.48835462052</v>
      </c>
      <c r="L128" s="29">
        <f t="shared" si="161"/>
        <v>335650.63861758076</v>
      </c>
      <c r="M128" s="29">
        <f t="shared" si="161"/>
        <v>382840.2283996995</v>
      </c>
      <c r="N128" s="29">
        <f t="shared" si="161"/>
        <v>370754.32607062359</v>
      </c>
      <c r="O128" s="29">
        <f t="shared" si="161"/>
        <v>419400</v>
      </c>
      <c r="P128" s="29">
        <f t="shared" si="161"/>
        <v>419400</v>
      </c>
      <c r="Q128" s="29">
        <f t="shared" si="161"/>
        <v>419400</v>
      </c>
      <c r="R128" s="29">
        <f t="shared" si="161"/>
        <v>419400</v>
      </c>
      <c r="S128" s="29">
        <f t="shared" si="161"/>
        <v>419400</v>
      </c>
      <c r="T128" s="29">
        <f t="shared" si="161"/>
        <v>419400</v>
      </c>
      <c r="U128" s="29">
        <f t="shared" si="161"/>
        <v>419400</v>
      </c>
      <c r="V128" s="29">
        <f t="shared" si="161"/>
        <v>419400</v>
      </c>
      <c r="W128" s="29">
        <f t="shared" si="161"/>
        <v>419400</v>
      </c>
      <c r="X128" s="29">
        <f t="shared" si="161"/>
        <v>419400</v>
      </c>
      <c r="Y128" s="29">
        <f t="shared" si="161"/>
        <v>419400</v>
      </c>
      <c r="Z128" s="29">
        <f t="shared" si="161"/>
        <v>419400</v>
      </c>
      <c r="AA128" s="29">
        <f t="shared" si="161"/>
        <v>419400</v>
      </c>
      <c r="AB128" s="29">
        <f t="shared" si="161"/>
        <v>419400</v>
      </c>
      <c r="AC128" s="29">
        <f t="shared" si="161"/>
        <v>419400</v>
      </c>
      <c r="AD128" s="29">
        <f t="shared" si="161"/>
        <v>419400</v>
      </c>
      <c r="AE128" s="29">
        <f t="shared" si="161"/>
        <v>419400</v>
      </c>
      <c r="AF128" s="29">
        <f t="shared" si="161"/>
        <v>419400</v>
      </c>
      <c r="AG128" s="29">
        <f t="shared" si="161"/>
        <v>419400</v>
      </c>
      <c r="AH128" s="29">
        <f t="shared" si="161"/>
        <v>419400</v>
      </c>
      <c r="AI128" s="29">
        <f t="shared" si="161"/>
        <v>419400</v>
      </c>
      <c r="AJ128" s="29">
        <f t="shared" si="161"/>
        <v>419400</v>
      </c>
      <c r="AK128" s="29">
        <f t="shared" si="161"/>
        <v>419400</v>
      </c>
      <c r="AL128" s="29">
        <f t="shared" si="161"/>
        <v>419400</v>
      </c>
      <c r="AM128" s="29">
        <f t="shared" si="161"/>
        <v>419400</v>
      </c>
      <c r="AN128" s="65">
        <f t="shared" si="161"/>
        <v>452175</v>
      </c>
      <c r="AO128" s="65">
        <f t="shared" si="161"/>
        <v>452175</v>
      </c>
      <c r="AP128" s="65">
        <f t="shared" si="161"/>
        <v>452175</v>
      </c>
      <c r="AQ128" s="65">
        <f t="shared" si="161"/>
        <v>452175</v>
      </c>
      <c r="AR128" s="65">
        <f t="shared" si="161"/>
        <v>452175</v>
      </c>
      <c r="AS128" s="65">
        <f t="shared" si="161"/>
        <v>452175</v>
      </c>
      <c r="AT128" s="65">
        <f t="shared" si="161"/>
        <v>452175</v>
      </c>
      <c r="AU128" s="65">
        <f t="shared" si="161"/>
        <v>452175</v>
      </c>
      <c r="AV128" s="65">
        <f t="shared" si="161"/>
        <v>452175</v>
      </c>
      <c r="AW128" s="65">
        <f t="shared" si="161"/>
        <v>452175</v>
      </c>
      <c r="AX128" s="65">
        <f t="shared" si="161"/>
        <v>452175</v>
      </c>
      <c r="AY128" s="65">
        <f t="shared" si="161"/>
        <v>452175</v>
      </c>
      <c r="AZ128" s="65">
        <f t="shared" si="161"/>
        <v>452175</v>
      </c>
      <c r="BA128" s="65">
        <f t="shared" si="161"/>
        <v>452175</v>
      </c>
      <c r="BB128" s="65">
        <f t="shared" si="161"/>
        <v>452175</v>
      </c>
      <c r="BC128" s="65">
        <f t="shared" si="161"/>
        <v>452175</v>
      </c>
      <c r="BD128" s="65">
        <f t="shared" si="161"/>
        <v>452175</v>
      </c>
      <c r="BE128" s="65">
        <f t="shared" si="161"/>
        <v>452175</v>
      </c>
      <c r="BF128" s="65">
        <f t="shared" ref="BF128:BM128" si="162">BF33+$B$55+$B$67*BF83</f>
        <v>452175</v>
      </c>
      <c r="BG128" s="65">
        <f t="shared" si="162"/>
        <v>452175</v>
      </c>
      <c r="BH128" s="65">
        <f t="shared" si="162"/>
        <v>452175</v>
      </c>
      <c r="BI128" s="65">
        <f t="shared" si="162"/>
        <v>452175</v>
      </c>
      <c r="BJ128" s="65">
        <f t="shared" si="162"/>
        <v>452175</v>
      </c>
      <c r="BK128" s="65">
        <f t="shared" si="162"/>
        <v>452175</v>
      </c>
      <c r="BL128" s="65">
        <f t="shared" si="162"/>
        <v>452175</v>
      </c>
      <c r="BM128" s="65">
        <f t="shared" si="162"/>
        <v>452175</v>
      </c>
    </row>
    <row r="129" spans="1:65" s="35" customFormat="1" x14ac:dyDescent="0.25">
      <c r="A129" s="38" t="s">
        <v>89</v>
      </c>
      <c r="B129" s="39"/>
      <c r="C129" s="39">
        <f t="shared" ref="C129:BE129" si="163">SUM(C120:C128)</f>
        <v>0</v>
      </c>
      <c r="D129" s="39">
        <f>SUM(D120:D128)</f>
        <v>4781573.5999999996</v>
      </c>
      <c r="E129" s="39">
        <f t="shared" si="163"/>
        <v>4958838.9151014267</v>
      </c>
      <c r="F129" s="39">
        <f t="shared" si="163"/>
        <v>5108654.5819684435</v>
      </c>
      <c r="G129" s="39">
        <f t="shared" si="163"/>
        <v>5352973.4532757318</v>
      </c>
      <c r="H129" s="39">
        <f t="shared" si="163"/>
        <v>5531704.4479136728</v>
      </c>
      <c r="I129" s="39">
        <f t="shared" si="163"/>
        <v>5775398.4683447257</v>
      </c>
      <c r="J129" s="39">
        <f t="shared" si="163"/>
        <v>5964106.4171333564</v>
      </c>
      <c r="K129" s="39">
        <f t="shared" si="163"/>
        <v>6217879.1969470643</v>
      </c>
      <c r="L129" s="39">
        <f t="shared" si="163"/>
        <v>6416767.7105574068</v>
      </c>
      <c r="M129" s="39">
        <f t="shared" si="163"/>
        <v>6680822.8608410424</v>
      </c>
      <c r="N129" s="39">
        <f t="shared" si="163"/>
        <v>6890095.5507807825</v>
      </c>
      <c r="O129" s="39">
        <f t="shared" si="163"/>
        <v>7164636.6834666533</v>
      </c>
      <c r="P129" s="39">
        <f t="shared" si="163"/>
        <v>7164748.2503013201</v>
      </c>
      <c r="Q129" s="39">
        <f t="shared" si="163"/>
        <v>7164860.932804333</v>
      </c>
      <c r="R129" s="39">
        <f t="shared" si="163"/>
        <v>7164974.7421323769</v>
      </c>
      <c r="S129" s="39">
        <f t="shared" si="163"/>
        <v>7165089.6895537004</v>
      </c>
      <c r="T129" s="39">
        <f t="shared" si="163"/>
        <v>7165205.7864492368</v>
      </c>
      <c r="U129" s="39">
        <f t="shared" si="163"/>
        <v>7165323.0443137288</v>
      </c>
      <c r="V129" s="39">
        <f t="shared" si="163"/>
        <v>7165441.4747568667</v>
      </c>
      <c r="W129" s="39">
        <f t="shared" si="163"/>
        <v>7165561.0895044357</v>
      </c>
      <c r="X129" s="39">
        <f t="shared" si="163"/>
        <v>7165681.90039948</v>
      </c>
      <c r="Y129" s="39">
        <f t="shared" si="163"/>
        <v>7165803.9194034748</v>
      </c>
      <c r="Z129" s="39">
        <f t="shared" si="163"/>
        <v>7165927.1585975094</v>
      </c>
      <c r="AA129" s="39">
        <f t="shared" si="163"/>
        <v>7166051.6301834844</v>
      </c>
      <c r="AB129" s="39">
        <f t="shared" si="163"/>
        <v>7166177.3464853186</v>
      </c>
      <c r="AC129" s="39">
        <f t="shared" si="163"/>
        <v>7166304.3199501727</v>
      </c>
      <c r="AD129" s="39">
        <f t="shared" si="163"/>
        <v>7166432.5631496739</v>
      </c>
      <c r="AE129" s="39">
        <f t="shared" si="163"/>
        <v>7166562.0887811705</v>
      </c>
      <c r="AF129" s="39">
        <f t="shared" si="163"/>
        <v>7166692.909668982</v>
      </c>
      <c r="AG129" s="39">
        <f t="shared" si="163"/>
        <v>7166825.0387656726</v>
      </c>
      <c r="AH129" s="39">
        <f t="shared" si="163"/>
        <v>7166958.4891533293</v>
      </c>
      <c r="AI129" s="39">
        <f t="shared" si="163"/>
        <v>7167093.274044862</v>
      </c>
      <c r="AJ129" s="39">
        <f t="shared" si="163"/>
        <v>7167229.4067853112</v>
      </c>
      <c r="AK129" s="39">
        <f t="shared" si="163"/>
        <v>7167366.9008531645</v>
      </c>
      <c r="AL129" s="39">
        <f t="shared" si="163"/>
        <v>7167505.7698616963</v>
      </c>
      <c r="AM129" s="39">
        <f t="shared" si="163"/>
        <v>7167646.0275603123</v>
      </c>
      <c r="AN129" s="63">
        <f t="shared" si="163"/>
        <v>7403767.6878359159</v>
      </c>
      <c r="AO129" s="63">
        <f t="shared" si="163"/>
        <v>7403910.7647142746</v>
      </c>
      <c r="AP129" s="63">
        <f t="shared" si="163"/>
        <v>7404055.2723614182</v>
      </c>
      <c r="AQ129" s="63">
        <f t="shared" si="163"/>
        <v>7404201.2250850312</v>
      </c>
      <c r="AR129" s="63">
        <f t="shared" si="163"/>
        <v>7404348.6373358816</v>
      </c>
      <c r="AS129" s="63">
        <f t="shared" si="163"/>
        <v>7404497.5237092413</v>
      </c>
      <c r="AT129" s="63">
        <f t="shared" si="163"/>
        <v>7404647.8989463337</v>
      </c>
      <c r="AU129" s="63">
        <f t="shared" si="163"/>
        <v>7404799.7779357973</v>
      </c>
      <c r="AV129" s="63">
        <f t="shared" si="163"/>
        <v>7404953.175715155</v>
      </c>
      <c r="AW129" s="63">
        <f t="shared" si="163"/>
        <v>7405108.1074723061</v>
      </c>
      <c r="AX129" s="63">
        <f t="shared" si="163"/>
        <v>7405264.5885470295</v>
      </c>
      <c r="AY129" s="63">
        <f t="shared" si="163"/>
        <v>7405422.6344325002</v>
      </c>
      <c r="AZ129" s="63">
        <f t="shared" si="163"/>
        <v>7405582.2607768252</v>
      </c>
      <c r="BA129" s="63">
        <f t="shared" si="163"/>
        <v>7405743.4833845925</v>
      </c>
      <c r="BB129" s="63">
        <f t="shared" si="163"/>
        <v>7405906.3182184389</v>
      </c>
      <c r="BC129" s="63">
        <f t="shared" si="163"/>
        <v>7406070.7814006228</v>
      </c>
      <c r="BD129" s="63">
        <f t="shared" si="163"/>
        <v>7406236.8892146293</v>
      </c>
      <c r="BE129" s="63">
        <f t="shared" si="163"/>
        <v>7406404.658106776</v>
      </c>
      <c r="BF129" s="63">
        <f t="shared" ref="BF129:BM129" si="164">SUM(BF120:BF128)</f>
        <v>7406574.1046878435</v>
      </c>
      <c r="BG129" s="63">
        <f t="shared" si="164"/>
        <v>7406745.2457347214</v>
      </c>
      <c r="BH129" s="63">
        <f t="shared" si="164"/>
        <v>7406918.0981920697</v>
      </c>
      <c r="BI129" s="63">
        <f t="shared" si="164"/>
        <v>7407092.6791739892</v>
      </c>
      <c r="BJ129" s="63">
        <f t="shared" si="164"/>
        <v>7407269.0059657302</v>
      </c>
      <c r="BK129" s="63">
        <f t="shared" si="164"/>
        <v>7407447.0960253868</v>
      </c>
      <c r="BL129" s="63">
        <f t="shared" si="164"/>
        <v>7407626.966985641</v>
      </c>
      <c r="BM129" s="63">
        <f t="shared" si="164"/>
        <v>7407808.6366554974</v>
      </c>
    </row>
    <row r="130" spans="1:65" x14ac:dyDescent="0.2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</row>
    <row r="131" spans="1:65" s="35" customFormat="1" x14ac:dyDescent="0.25">
      <c r="A131" s="38" t="s">
        <v>90</v>
      </c>
      <c r="B131" s="39"/>
      <c r="C131" s="39"/>
      <c r="D131" s="39">
        <f t="shared" ref="D131:BE131" si="165">D83-D100-D112-D117-D129</f>
        <v>-3339543.1999999997</v>
      </c>
      <c r="E131" s="39">
        <f t="shared" si="165"/>
        <v>-3001185.613824191</v>
      </c>
      <c r="F131" s="39">
        <f t="shared" si="165"/>
        <v>-2281059.1932381662</v>
      </c>
      <c r="G131" s="39">
        <f t="shared" si="165"/>
        <v>-1241177.5166416215</v>
      </c>
      <c r="H131" s="39">
        <f t="shared" si="165"/>
        <v>-282061.91600037273</v>
      </c>
      <c r="I131" s="39">
        <f t="shared" si="165"/>
        <v>676413.71322128735</v>
      </c>
      <c r="J131" s="39">
        <f t="shared" si="165"/>
        <v>1754875.4740289329</v>
      </c>
      <c r="K131" s="39">
        <f t="shared" si="165"/>
        <v>2833949.4678826705</v>
      </c>
      <c r="L131" s="39">
        <f t="shared" si="165"/>
        <v>4034261.7946817093</v>
      </c>
      <c r="M131" s="39">
        <f t="shared" si="165"/>
        <v>5236438.5527487388</v>
      </c>
      <c r="N131" s="39">
        <f t="shared" si="165"/>
        <v>6561105.8388141636</v>
      </c>
      <c r="O131" s="39">
        <f t="shared" si="165"/>
        <v>7888889.7480002036</v>
      </c>
      <c r="P131" s="39">
        <f t="shared" si="165"/>
        <v>7887216.245480204</v>
      </c>
      <c r="Q131" s="39">
        <f t="shared" si="165"/>
        <v>7885526.0079350062</v>
      </c>
      <c r="R131" s="39">
        <f t="shared" si="165"/>
        <v>7883818.8680143543</v>
      </c>
      <c r="S131" s="39">
        <f t="shared" si="165"/>
        <v>7882094.6566944998</v>
      </c>
      <c r="T131" s="39">
        <f t="shared" si="165"/>
        <v>7880353.2032614443</v>
      </c>
      <c r="U131" s="39">
        <f t="shared" si="165"/>
        <v>7878594.3352940604</v>
      </c>
      <c r="V131" s="39">
        <f t="shared" si="165"/>
        <v>7876817.8786469996</v>
      </c>
      <c r="W131" s="39">
        <f t="shared" si="165"/>
        <v>7875023.6574334707</v>
      </c>
      <c r="X131" s="39">
        <f t="shared" si="165"/>
        <v>7873211.4940078054</v>
      </c>
      <c r="Y131" s="39">
        <f t="shared" si="165"/>
        <v>7871381.2089478839</v>
      </c>
      <c r="Z131" s="39">
        <f t="shared" si="165"/>
        <v>7869532.6210373631</v>
      </c>
      <c r="AA131" s="39">
        <f t="shared" si="165"/>
        <v>7867665.5472477339</v>
      </c>
      <c r="AB131" s="39">
        <f t="shared" si="165"/>
        <v>7865779.8027202133</v>
      </c>
      <c r="AC131" s="39">
        <f t="shared" si="165"/>
        <v>7863875.2007474136</v>
      </c>
      <c r="AD131" s="39">
        <f t="shared" si="165"/>
        <v>7861951.5527548883</v>
      </c>
      <c r="AE131" s="39">
        <f t="shared" si="165"/>
        <v>7860008.6682824399</v>
      </c>
      <c r="AF131" s="39">
        <f t="shared" si="165"/>
        <v>7858046.354965264</v>
      </c>
      <c r="AG131" s="39">
        <f t="shared" si="165"/>
        <v>7856064.4185149167</v>
      </c>
      <c r="AH131" s="39">
        <f t="shared" si="165"/>
        <v>7854062.6627000663</v>
      </c>
      <c r="AI131" s="39">
        <f t="shared" si="165"/>
        <v>7852040.889327066</v>
      </c>
      <c r="AJ131" s="39">
        <f t="shared" si="165"/>
        <v>7849998.8982203361</v>
      </c>
      <c r="AK131" s="39">
        <f t="shared" si="165"/>
        <v>7847936.4872025382</v>
      </c>
      <c r="AL131" s="39">
        <f t="shared" si="165"/>
        <v>7845853.4520745631</v>
      </c>
      <c r="AM131" s="39">
        <f t="shared" si="165"/>
        <v>7843749.5865953099</v>
      </c>
      <c r="AN131" s="63">
        <f t="shared" si="165"/>
        <v>10476164.682461258</v>
      </c>
      <c r="AO131" s="63">
        <f t="shared" si="165"/>
        <v>10474018.529285874</v>
      </c>
      <c r="AP131" s="63">
        <f t="shared" si="165"/>
        <v>10471850.914578734</v>
      </c>
      <c r="AQ131" s="63">
        <f t="shared" si="165"/>
        <v>10469661.623724524</v>
      </c>
      <c r="AR131" s="63">
        <f t="shared" si="165"/>
        <v>10467450.439961765</v>
      </c>
      <c r="AS131" s="63">
        <f t="shared" si="165"/>
        <v>10465217.144361384</v>
      </c>
      <c r="AT131" s="63">
        <f t="shared" si="165"/>
        <v>10462961.515804999</v>
      </c>
      <c r="AU131" s="63">
        <f t="shared" si="165"/>
        <v>10460683.330963047</v>
      </c>
      <c r="AV131" s="63">
        <f t="shared" si="165"/>
        <v>10458382.36427268</v>
      </c>
      <c r="AW131" s="63">
        <f t="shared" si="165"/>
        <v>10456058.387915405</v>
      </c>
      <c r="AX131" s="63">
        <f t="shared" si="165"/>
        <v>10453711.17179456</v>
      </c>
      <c r="AY131" s="63">
        <f t="shared" si="165"/>
        <v>10451340.483512504</v>
      </c>
      <c r="AZ131" s="63">
        <f t="shared" si="165"/>
        <v>10448946.088347632</v>
      </c>
      <c r="BA131" s="63">
        <f t="shared" si="165"/>
        <v>10446527.749231109</v>
      </c>
      <c r="BB131" s="63">
        <f t="shared" si="165"/>
        <v>10444085.226723414</v>
      </c>
      <c r="BC131" s="63">
        <f t="shared" si="165"/>
        <v>10441618.278990651</v>
      </c>
      <c r="BD131" s="63">
        <f t="shared" si="165"/>
        <v>10439126.661780557</v>
      </c>
      <c r="BE131" s="63">
        <f t="shared" si="165"/>
        <v>10436610.128398364</v>
      </c>
      <c r="BF131" s="63">
        <f t="shared" ref="BF131:BM131" si="166">BF83-BF100-BF112-BF117-BF129</f>
        <v>10434068.429682348</v>
      </c>
      <c r="BG131" s="63">
        <f t="shared" si="166"/>
        <v>10431501.313979171</v>
      </c>
      <c r="BH131" s="63">
        <f t="shared" si="166"/>
        <v>10428908.527118962</v>
      </c>
      <c r="BI131" s="63">
        <f t="shared" si="166"/>
        <v>10426289.812390154</v>
      </c>
      <c r="BJ131" s="63">
        <f t="shared" si="166"/>
        <v>10423644.910514055</v>
      </c>
      <c r="BK131" s="63">
        <f t="shared" si="166"/>
        <v>10420973.559619194</v>
      </c>
      <c r="BL131" s="63">
        <f t="shared" si="166"/>
        <v>10418275.495215388</v>
      </c>
      <c r="BM131" s="63">
        <f t="shared" si="166"/>
        <v>10415550.450167537</v>
      </c>
    </row>
    <row r="132" spans="1:65" s="35" customFormat="1" x14ac:dyDescent="0.25">
      <c r="A132" s="38" t="s">
        <v>91</v>
      </c>
      <c r="B132" s="39"/>
      <c r="C132" s="39"/>
      <c r="D132" s="39">
        <f t="shared" ref="D132:BE132" si="167">C132+D131</f>
        <v>-3339543.1999999997</v>
      </c>
      <c r="E132" s="39">
        <f t="shared" si="167"/>
        <v>-6340728.8138241908</v>
      </c>
      <c r="F132" s="39">
        <f t="shared" si="167"/>
        <v>-8621788.0070623569</v>
      </c>
      <c r="G132" s="39">
        <f t="shared" si="167"/>
        <v>-9862965.5237039775</v>
      </c>
      <c r="H132" s="39">
        <f t="shared" si="167"/>
        <v>-10145027.439704351</v>
      </c>
      <c r="I132" s="39">
        <f t="shared" si="167"/>
        <v>-9468613.7264830638</v>
      </c>
      <c r="J132" s="39">
        <f t="shared" si="167"/>
        <v>-7713738.2524541309</v>
      </c>
      <c r="K132" s="39">
        <f t="shared" si="167"/>
        <v>-4879788.7845714604</v>
      </c>
      <c r="L132" s="39">
        <f t="shared" si="167"/>
        <v>-845526.98988975119</v>
      </c>
      <c r="M132" s="39">
        <f t="shared" si="167"/>
        <v>4390911.5628589876</v>
      </c>
      <c r="N132" s="39">
        <f t="shared" si="167"/>
        <v>10952017.401673151</v>
      </c>
      <c r="O132" s="39">
        <f t="shared" si="167"/>
        <v>18840907.149673354</v>
      </c>
      <c r="P132" s="39">
        <f t="shared" si="167"/>
        <v>26728123.39515356</v>
      </c>
      <c r="Q132" s="39">
        <f t="shared" si="167"/>
        <v>34613649.40308857</v>
      </c>
      <c r="R132" s="39">
        <f t="shared" si="167"/>
        <v>42497468.27110292</v>
      </c>
      <c r="S132" s="39">
        <f t="shared" si="167"/>
        <v>50379562.927797422</v>
      </c>
      <c r="T132" s="39">
        <f t="shared" si="167"/>
        <v>58259916.131058864</v>
      </c>
      <c r="U132" s="39">
        <f t="shared" si="167"/>
        <v>66138510.466352925</v>
      </c>
      <c r="V132" s="39">
        <f t="shared" si="167"/>
        <v>74015328.344999924</v>
      </c>
      <c r="W132" s="39">
        <f t="shared" si="167"/>
        <v>81890352.002433389</v>
      </c>
      <c r="X132" s="39">
        <f t="shared" si="167"/>
        <v>89763563.4964412</v>
      </c>
      <c r="Y132" s="39">
        <f t="shared" si="167"/>
        <v>97634944.705389082</v>
      </c>
      <c r="Z132" s="39">
        <f t="shared" si="167"/>
        <v>105504477.32642645</v>
      </c>
      <c r="AA132" s="39">
        <f t="shared" si="167"/>
        <v>113372142.87367418</v>
      </c>
      <c r="AB132" s="39">
        <f t="shared" si="167"/>
        <v>121237922.6763944</v>
      </c>
      <c r="AC132" s="39">
        <f t="shared" si="167"/>
        <v>129101797.87714182</v>
      </c>
      <c r="AD132" s="39">
        <f t="shared" si="167"/>
        <v>136963749.42989671</v>
      </c>
      <c r="AE132" s="39">
        <f t="shared" si="167"/>
        <v>144823758.09817916</v>
      </c>
      <c r="AF132" s="39">
        <f t="shared" si="167"/>
        <v>152681804.45314443</v>
      </c>
      <c r="AG132" s="39">
        <f t="shared" si="167"/>
        <v>160537868.87165934</v>
      </c>
      <c r="AH132" s="39">
        <f t="shared" si="167"/>
        <v>168391931.5343594</v>
      </c>
      <c r="AI132" s="39">
        <f t="shared" si="167"/>
        <v>176243972.42368647</v>
      </c>
      <c r="AJ132" s="39">
        <f t="shared" si="167"/>
        <v>184093971.32190681</v>
      </c>
      <c r="AK132" s="39">
        <f t="shared" si="167"/>
        <v>191941907.80910933</v>
      </c>
      <c r="AL132" s="39">
        <f t="shared" si="167"/>
        <v>199787761.26118389</v>
      </c>
      <c r="AM132" s="39">
        <f t="shared" si="167"/>
        <v>207631510.84777918</v>
      </c>
      <c r="AN132" s="63">
        <f t="shared" si="167"/>
        <v>218107675.53024045</v>
      </c>
      <c r="AO132" s="63">
        <f t="shared" si="167"/>
        <v>228581694.05952632</v>
      </c>
      <c r="AP132" s="63">
        <f t="shared" si="167"/>
        <v>239053544.97410506</v>
      </c>
      <c r="AQ132" s="63">
        <f t="shared" si="167"/>
        <v>249523206.59782958</v>
      </c>
      <c r="AR132" s="63">
        <f t="shared" si="167"/>
        <v>259990657.03779134</v>
      </c>
      <c r="AS132" s="63">
        <f t="shared" si="167"/>
        <v>270455874.18215275</v>
      </c>
      <c r="AT132" s="63">
        <f t="shared" si="167"/>
        <v>280918835.69795775</v>
      </c>
      <c r="AU132" s="63">
        <f t="shared" si="167"/>
        <v>291379519.02892083</v>
      </c>
      <c r="AV132" s="63">
        <f t="shared" si="167"/>
        <v>301837901.39319348</v>
      </c>
      <c r="AW132" s="63">
        <f t="shared" si="167"/>
        <v>312293959.78110892</v>
      </c>
      <c r="AX132" s="63">
        <f t="shared" si="167"/>
        <v>322747670.95290345</v>
      </c>
      <c r="AY132" s="63">
        <f t="shared" si="167"/>
        <v>333199011.43641597</v>
      </c>
      <c r="AZ132" s="63">
        <f t="shared" si="167"/>
        <v>343647957.52476358</v>
      </c>
      <c r="BA132" s="63">
        <f t="shared" si="167"/>
        <v>354094485.27399468</v>
      </c>
      <c r="BB132" s="63">
        <f t="shared" si="167"/>
        <v>364538570.50071812</v>
      </c>
      <c r="BC132" s="63">
        <f t="shared" si="167"/>
        <v>374980188.77970874</v>
      </c>
      <c r="BD132" s="63">
        <f t="shared" si="167"/>
        <v>385419315.44148928</v>
      </c>
      <c r="BE132" s="63">
        <f t="shared" si="167"/>
        <v>395855925.56988764</v>
      </c>
      <c r="BF132" s="63">
        <f t="shared" ref="BF132" si="168">BE132+BF131</f>
        <v>406289993.99957001</v>
      </c>
      <c r="BG132" s="63">
        <f t="shared" ref="BG132" si="169">BF132+BG131</f>
        <v>416721495.31354916</v>
      </c>
      <c r="BH132" s="63">
        <f t="shared" ref="BH132" si="170">BG132+BH131</f>
        <v>427150403.84066814</v>
      </c>
      <c r="BI132" s="63">
        <f t="shared" ref="BI132" si="171">BH132+BI131</f>
        <v>437576693.65305829</v>
      </c>
      <c r="BJ132" s="63">
        <f t="shared" ref="BJ132" si="172">BI132+BJ131</f>
        <v>448000338.56357235</v>
      </c>
      <c r="BK132" s="63">
        <f t="shared" ref="BK132" si="173">BJ132+BK131</f>
        <v>458421312.12319154</v>
      </c>
      <c r="BL132" s="63">
        <f t="shared" ref="BL132" si="174">BK132+BL131</f>
        <v>468839587.61840695</v>
      </c>
      <c r="BM132" s="63">
        <f t="shared" ref="BM132" si="175">BL132+BM131</f>
        <v>479255138.06857449</v>
      </c>
    </row>
    <row r="133" spans="1:65" x14ac:dyDescent="0.2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65" x14ac:dyDescent="0.25">
      <c r="A134" s="21" t="s">
        <v>92</v>
      </c>
      <c r="B134" s="29"/>
      <c r="C134" s="29"/>
      <c r="D134" s="29">
        <f t="shared" ref="D134:BE134" si="176">C158*$B$73/12</f>
        <v>333333.33333333331</v>
      </c>
      <c r="E134" s="29">
        <f t="shared" si="176"/>
        <v>333333.33333333331</v>
      </c>
      <c r="F134" s="29">
        <f t="shared" si="176"/>
        <v>287500</v>
      </c>
      <c r="G134" s="29">
        <f t="shared" si="176"/>
        <v>287500</v>
      </c>
      <c r="H134" s="29">
        <f t="shared" si="176"/>
        <v>279166.66666666669</v>
      </c>
      <c r="I134" s="29">
        <f t="shared" si="176"/>
        <v>270833.33333333331</v>
      </c>
      <c r="J134" s="29">
        <f t="shared" si="176"/>
        <v>262500</v>
      </c>
      <c r="K134" s="29">
        <f t="shared" si="176"/>
        <v>254166.66666666666</v>
      </c>
      <c r="L134" s="29">
        <f t="shared" si="176"/>
        <v>250000</v>
      </c>
      <c r="M134" s="29">
        <f t="shared" si="176"/>
        <v>250000</v>
      </c>
      <c r="N134" s="29">
        <f t="shared" si="176"/>
        <v>250000</v>
      </c>
      <c r="O134" s="29">
        <f t="shared" si="176"/>
        <v>250000</v>
      </c>
      <c r="P134" s="29">
        <f t="shared" si="176"/>
        <v>250000</v>
      </c>
      <c r="Q134" s="29">
        <f t="shared" si="176"/>
        <v>250000</v>
      </c>
      <c r="R134" s="29">
        <f t="shared" si="176"/>
        <v>250000</v>
      </c>
      <c r="S134" s="29">
        <f t="shared" si="176"/>
        <v>250000</v>
      </c>
      <c r="T134" s="29">
        <f t="shared" si="176"/>
        <v>250000</v>
      </c>
      <c r="U134" s="29">
        <f t="shared" si="176"/>
        <v>250000</v>
      </c>
      <c r="V134" s="29">
        <f t="shared" si="176"/>
        <v>250000</v>
      </c>
      <c r="W134" s="29">
        <f t="shared" si="176"/>
        <v>250000</v>
      </c>
      <c r="X134" s="29">
        <f t="shared" si="176"/>
        <v>250000</v>
      </c>
      <c r="Y134" s="29">
        <f t="shared" si="176"/>
        <v>250000</v>
      </c>
      <c r="Z134" s="29">
        <f t="shared" si="176"/>
        <v>250000</v>
      </c>
      <c r="AA134" s="29">
        <f t="shared" si="176"/>
        <v>250000</v>
      </c>
      <c r="AB134" s="29">
        <f t="shared" si="176"/>
        <v>250000</v>
      </c>
      <c r="AC134" s="29">
        <f t="shared" si="176"/>
        <v>250000</v>
      </c>
      <c r="AD134" s="29">
        <f t="shared" si="176"/>
        <v>250000</v>
      </c>
      <c r="AE134" s="29">
        <f t="shared" si="176"/>
        <v>250000</v>
      </c>
      <c r="AF134" s="29">
        <f t="shared" si="176"/>
        <v>250000</v>
      </c>
      <c r="AG134" s="29">
        <f t="shared" si="176"/>
        <v>250000</v>
      </c>
      <c r="AH134" s="29">
        <f t="shared" si="176"/>
        <v>250000</v>
      </c>
      <c r="AI134" s="29">
        <f t="shared" si="176"/>
        <v>250000</v>
      </c>
      <c r="AJ134" s="29">
        <f t="shared" si="176"/>
        <v>250000</v>
      </c>
      <c r="AK134" s="29">
        <f t="shared" si="176"/>
        <v>250000</v>
      </c>
      <c r="AL134" s="29">
        <f t="shared" si="176"/>
        <v>250000</v>
      </c>
      <c r="AM134" s="29">
        <f t="shared" si="176"/>
        <v>250000</v>
      </c>
      <c r="AN134" s="65">
        <f t="shared" si="176"/>
        <v>250000</v>
      </c>
      <c r="AO134" s="65">
        <f t="shared" si="176"/>
        <v>250000</v>
      </c>
      <c r="AP134" s="65">
        <f t="shared" si="176"/>
        <v>250000</v>
      </c>
      <c r="AQ134" s="65">
        <f t="shared" si="176"/>
        <v>250000</v>
      </c>
      <c r="AR134" s="65">
        <f t="shared" si="176"/>
        <v>250000</v>
      </c>
      <c r="AS134" s="65">
        <f t="shared" si="176"/>
        <v>250000</v>
      </c>
      <c r="AT134" s="65">
        <f t="shared" si="176"/>
        <v>250000</v>
      </c>
      <c r="AU134" s="65">
        <f t="shared" si="176"/>
        <v>250000</v>
      </c>
      <c r="AV134" s="65">
        <f t="shared" si="176"/>
        <v>250000</v>
      </c>
      <c r="AW134" s="65">
        <f t="shared" si="176"/>
        <v>250000</v>
      </c>
      <c r="AX134" s="65">
        <f t="shared" si="176"/>
        <v>250000</v>
      </c>
      <c r="AY134" s="65">
        <f t="shared" si="176"/>
        <v>250000</v>
      </c>
      <c r="AZ134" s="65">
        <f t="shared" si="176"/>
        <v>250000</v>
      </c>
      <c r="BA134" s="65">
        <f t="shared" si="176"/>
        <v>250000</v>
      </c>
      <c r="BB134" s="65">
        <f t="shared" si="176"/>
        <v>250000</v>
      </c>
      <c r="BC134" s="65">
        <f t="shared" si="176"/>
        <v>250000</v>
      </c>
      <c r="BD134" s="65">
        <f t="shared" si="176"/>
        <v>250000</v>
      </c>
      <c r="BE134" s="65">
        <f t="shared" si="176"/>
        <v>250000</v>
      </c>
      <c r="BF134" s="65">
        <f t="shared" ref="BF134" si="177">BE158*$B$73/12</f>
        <v>250000</v>
      </c>
      <c r="BG134" s="65">
        <f t="shared" ref="BG134" si="178">BF158*$B$73/12</f>
        <v>250000</v>
      </c>
      <c r="BH134" s="65">
        <f t="shared" ref="BH134" si="179">BG158*$B$73/12</f>
        <v>250000</v>
      </c>
      <c r="BI134" s="65">
        <f t="shared" ref="BI134" si="180">BH158*$B$73/12</f>
        <v>250000</v>
      </c>
      <c r="BJ134" s="65">
        <f t="shared" ref="BJ134" si="181">BI158*$B$73/12</f>
        <v>250000</v>
      </c>
      <c r="BK134" s="65">
        <f t="shared" ref="BK134" si="182">BJ158*$B$73/12</f>
        <v>250000</v>
      </c>
      <c r="BL134" s="65">
        <f t="shared" ref="BL134" si="183">BK158*$B$73/12</f>
        <v>250000</v>
      </c>
      <c r="BM134" s="65">
        <f t="shared" ref="BM134" si="184">BL158*$B$73/12</f>
        <v>250000</v>
      </c>
    </row>
    <row r="135" spans="1:65" x14ac:dyDescent="0.25">
      <c r="A135" s="21" t="s">
        <v>93</v>
      </c>
      <c r="B135" s="29"/>
      <c r="C135" s="29"/>
      <c r="D135" s="29">
        <f t="shared" ref="D135:BE135" si="185">C163*$B$72/12</f>
        <v>482000</v>
      </c>
      <c r="E135" s="29">
        <f t="shared" si="185"/>
        <v>606000</v>
      </c>
      <c r="F135" s="29">
        <f t="shared" si="185"/>
        <v>864000</v>
      </c>
      <c r="G135" s="29">
        <f t="shared" si="185"/>
        <v>1004000</v>
      </c>
      <c r="H135" s="29">
        <f t="shared" si="185"/>
        <v>1074000</v>
      </c>
      <c r="I135" s="29">
        <f t="shared" si="185"/>
        <v>1126000</v>
      </c>
      <c r="J135" s="29">
        <f t="shared" si="185"/>
        <v>1162000</v>
      </c>
      <c r="K135" s="29">
        <f t="shared" si="185"/>
        <v>1174000</v>
      </c>
      <c r="L135" s="29">
        <f t="shared" si="185"/>
        <v>1156000</v>
      </c>
      <c r="M135" s="29">
        <f t="shared" si="185"/>
        <v>1134000</v>
      </c>
      <c r="N135" s="29">
        <f t="shared" si="185"/>
        <v>1086000</v>
      </c>
      <c r="O135" s="29">
        <f t="shared" si="185"/>
        <v>1012000</v>
      </c>
      <c r="P135" s="29">
        <f t="shared" si="185"/>
        <v>970000</v>
      </c>
      <c r="Q135" s="29">
        <f t="shared" si="185"/>
        <v>928000</v>
      </c>
      <c r="R135" s="29">
        <f t="shared" si="185"/>
        <v>886000</v>
      </c>
      <c r="S135" s="29">
        <f t="shared" si="185"/>
        <v>844000</v>
      </c>
      <c r="T135" s="29">
        <f t="shared" si="185"/>
        <v>802000</v>
      </c>
      <c r="U135" s="29">
        <f t="shared" si="185"/>
        <v>760000</v>
      </c>
      <c r="V135" s="29">
        <f t="shared" si="185"/>
        <v>720000</v>
      </c>
      <c r="W135" s="29">
        <f t="shared" si="185"/>
        <v>680000</v>
      </c>
      <c r="X135" s="29">
        <f t="shared" si="185"/>
        <v>640000</v>
      </c>
      <c r="Y135" s="29">
        <f t="shared" si="185"/>
        <v>600000</v>
      </c>
      <c r="Z135" s="29">
        <f t="shared" si="185"/>
        <v>560000</v>
      </c>
      <c r="AA135" s="29">
        <f t="shared" si="185"/>
        <v>520000</v>
      </c>
      <c r="AB135" s="29">
        <f t="shared" si="185"/>
        <v>480000</v>
      </c>
      <c r="AC135" s="29">
        <f t="shared" si="185"/>
        <v>440000</v>
      </c>
      <c r="AD135" s="29">
        <f t="shared" si="185"/>
        <v>400000</v>
      </c>
      <c r="AE135" s="29">
        <f t="shared" si="185"/>
        <v>360000</v>
      </c>
      <c r="AF135" s="29">
        <f t="shared" si="185"/>
        <v>320000</v>
      </c>
      <c r="AG135" s="29">
        <f t="shared" si="185"/>
        <v>280000</v>
      </c>
      <c r="AH135" s="29">
        <f t="shared" si="185"/>
        <v>240000</v>
      </c>
      <c r="AI135" s="29">
        <f t="shared" si="185"/>
        <v>200000</v>
      </c>
      <c r="AJ135" s="29">
        <f t="shared" si="185"/>
        <v>160000</v>
      </c>
      <c r="AK135" s="29">
        <f t="shared" si="185"/>
        <v>120000</v>
      </c>
      <c r="AL135" s="29">
        <f t="shared" si="185"/>
        <v>80000</v>
      </c>
      <c r="AM135" s="29">
        <f t="shared" si="185"/>
        <v>40000</v>
      </c>
      <c r="AN135" s="65">
        <f t="shared" si="185"/>
        <v>0</v>
      </c>
      <c r="AO135" s="65">
        <f t="shared" si="185"/>
        <v>0</v>
      </c>
      <c r="AP135" s="65">
        <f t="shared" si="185"/>
        <v>0</v>
      </c>
      <c r="AQ135" s="65">
        <f t="shared" si="185"/>
        <v>0</v>
      </c>
      <c r="AR135" s="65">
        <f t="shared" si="185"/>
        <v>0</v>
      </c>
      <c r="AS135" s="65">
        <f t="shared" si="185"/>
        <v>0</v>
      </c>
      <c r="AT135" s="65">
        <f t="shared" si="185"/>
        <v>0</v>
      </c>
      <c r="AU135" s="65">
        <f t="shared" si="185"/>
        <v>0</v>
      </c>
      <c r="AV135" s="65">
        <f t="shared" si="185"/>
        <v>0</v>
      </c>
      <c r="AW135" s="65">
        <f t="shared" si="185"/>
        <v>0</v>
      </c>
      <c r="AX135" s="65">
        <f t="shared" si="185"/>
        <v>0</v>
      </c>
      <c r="AY135" s="65">
        <f t="shared" si="185"/>
        <v>0</v>
      </c>
      <c r="AZ135" s="65">
        <f t="shared" si="185"/>
        <v>0</v>
      </c>
      <c r="BA135" s="65">
        <f t="shared" si="185"/>
        <v>0</v>
      </c>
      <c r="BB135" s="65">
        <f t="shared" si="185"/>
        <v>0</v>
      </c>
      <c r="BC135" s="65">
        <f t="shared" si="185"/>
        <v>0</v>
      </c>
      <c r="BD135" s="65">
        <f t="shared" si="185"/>
        <v>0</v>
      </c>
      <c r="BE135" s="65">
        <f t="shared" si="185"/>
        <v>0</v>
      </c>
      <c r="BF135" s="65">
        <f t="shared" ref="BF135" si="186">BE163*$B$72/12</f>
        <v>0</v>
      </c>
      <c r="BG135" s="65">
        <f t="shared" ref="BG135" si="187">BF163*$B$72/12</f>
        <v>0</v>
      </c>
      <c r="BH135" s="65">
        <f t="shared" ref="BH135" si="188">BG163*$B$72/12</f>
        <v>0</v>
      </c>
      <c r="BI135" s="65">
        <f t="shared" ref="BI135" si="189">BH163*$B$72/12</f>
        <v>0</v>
      </c>
      <c r="BJ135" s="65">
        <f t="shared" ref="BJ135" si="190">BI163*$B$72/12</f>
        <v>0</v>
      </c>
      <c r="BK135" s="65">
        <f t="shared" ref="BK135" si="191">BJ163*$B$72/12</f>
        <v>0</v>
      </c>
      <c r="BL135" s="65">
        <f t="shared" ref="BL135" si="192">BK163*$B$72/12</f>
        <v>0</v>
      </c>
      <c r="BM135" s="65">
        <f t="shared" ref="BM135" si="193">BL163*$B$72/12</f>
        <v>0</v>
      </c>
    </row>
    <row r="136" spans="1:65" x14ac:dyDescent="0.25">
      <c r="A136" s="21" t="s">
        <v>94</v>
      </c>
      <c r="B136" s="29"/>
      <c r="C136" s="29"/>
      <c r="D136" s="29">
        <f t="shared" ref="D136:BM136" si="194">($C$148+$D$25+$D$26+$E$25+$F$25)*$B$75</f>
        <v>176666.66666666666</v>
      </c>
      <c r="E136" s="29">
        <f t="shared" si="194"/>
        <v>176666.66666666666</v>
      </c>
      <c r="F136" s="29">
        <f t="shared" si="194"/>
        <v>176666.66666666666</v>
      </c>
      <c r="G136" s="29">
        <f t="shared" si="194"/>
        <v>176666.66666666666</v>
      </c>
      <c r="H136" s="29">
        <f t="shared" si="194"/>
        <v>176666.66666666666</v>
      </c>
      <c r="I136" s="29">
        <f t="shared" si="194"/>
        <v>176666.66666666666</v>
      </c>
      <c r="J136" s="29">
        <f t="shared" si="194"/>
        <v>176666.66666666666</v>
      </c>
      <c r="K136" s="29">
        <f t="shared" si="194"/>
        <v>176666.66666666666</v>
      </c>
      <c r="L136" s="29">
        <f t="shared" si="194"/>
        <v>176666.66666666666</v>
      </c>
      <c r="M136" s="29">
        <f t="shared" si="194"/>
        <v>176666.66666666666</v>
      </c>
      <c r="N136" s="29">
        <f t="shared" si="194"/>
        <v>176666.66666666666</v>
      </c>
      <c r="O136" s="29">
        <f t="shared" si="194"/>
        <v>176666.66666666666</v>
      </c>
      <c r="P136" s="29">
        <f t="shared" si="194"/>
        <v>176666.66666666666</v>
      </c>
      <c r="Q136" s="29">
        <f t="shared" si="194"/>
        <v>176666.66666666666</v>
      </c>
      <c r="R136" s="29">
        <f t="shared" si="194"/>
        <v>176666.66666666666</v>
      </c>
      <c r="S136" s="29">
        <f t="shared" si="194"/>
        <v>176666.66666666666</v>
      </c>
      <c r="T136" s="29">
        <f t="shared" si="194"/>
        <v>176666.66666666666</v>
      </c>
      <c r="U136" s="29">
        <f t="shared" si="194"/>
        <v>176666.66666666666</v>
      </c>
      <c r="V136" s="29">
        <f t="shared" si="194"/>
        <v>176666.66666666666</v>
      </c>
      <c r="W136" s="29">
        <f t="shared" si="194"/>
        <v>176666.66666666666</v>
      </c>
      <c r="X136" s="29">
        <f t="shared" si="194"/>
        <v>176666.66666666666</v>
      </c>
      <c r="Y136" s="29">
        <f t="shared" si="194"/>
        <v>176666.66666666666</v>
      </c>
      <c r="Z136" s="29">
        <f t="shared" si="194"/>
        <v>176666.66666666666</v>
      </c>
      <c r="AA136" s="29">
        <f t="shared" si="194"/>
        <v>176666.66666666666</v>
      </c>
      <c r="AB136" s="29">
        <f t="shared" si="194"/>
        <v>176666.66666666666</v>
      </c>
      <c r="AC136" s="29">
        <f t="shared" si="194"/>
        <v>176666.66666666666</v>
      </c>
      <c r="AD136" s="29">
        <f t="shared" si="194"/>
        <v>176666.66666666666</v>
      </c>
      <c r="AE136" s="29">
        <f t="shared" si="194"/>
        <v>176666.66666666666</v>
      </c>
      <c r="AF136" s="29">
        <f t="shared" si="194"/>
        <v>176666.66666666666</v>
      </c>
      <c r="AG136" s="29">
        <f t="shared" si="194"/>
        <v>176666.66666666666</v>
      </c>
      <c r="AH136" s="29">
        <f t="shared" si="194"/>
        <v>176666.66666666666</v>
      </c>
      <c r="AI136" s="29">
        <f t="shared" si="194"/>
        <v>176666.66666666666</v>
      </c>
      <c r="AJ136" s="29">
        <f t="shared" si="194"/>
        <v>176666.66666666666</v>
      </c>
      <c r="AK136" s="29">
        <f t="shared" si="194"/>
        <v>176666.66666666666</v>
      </c>
      <c r="AL136" s="29">
        <f t="shared" si="194"/>
        <v>176666.66666666666</v>
      </c>
      <c r="AM136" s="29">
        <f t="shared" si="194"/>
        <v>176666.66666666666</v>
      </c>
      <c r="AN136" s="65">
        <f t="shared" si="194"/>
        <v>176666.66666666666</v>
      </c>
      <c r="AO136" s="65">
        <f t="shared" si="194"/>
        <v>176666.66666666666</v>
      </c>
      <c r="AP136" s="65">
        <f t="shared" si="194"/>
        <v>176666.66666666666</v>
      </c>
      <c r="AQ136" s="65">
        <f t="shared" si="194"/>
        <v>176666.66666666666</v>
      </c>
      <c r="AR136" s="65">
        <f t="shared" si="194"/>
        <v>176666.66666666666</v>
      </c>
      <c r="AS136" s="65">
        <f t="shared" si="194"/>
        <v>176666.66666666666</v>
      </c>
      <c r="AT136" s="65">
        <f t="shared" si="194"/>
        <v>176666.66666666666</v>
      </c>
      <c r="AU136" s="65">
        <f t="shared" si="194"/>
        <v>176666.66666666666</v>
      </c>
      <c r="AV136" s="65">
        <f t="shared" si="194"/>
        <v>176666.66666666666</v>
      </c>
      <c r="AW136" s="65">
        <f t="shared" si="194"/>
        <v>176666.66666666666</v>
      </c>
      <c r="AX136" s="65">
        <f t="shared" si="194"/>
        <v>176666.66666666666</v>
      </c>
      <c r="AY136" s="65">
        <f t="shared" si="194"/>
        <v>176666.66666666666</v>
      </c>
      <c r="AZ136" s="65">
        <f t="shared" si="194"/>
        <v>176666.66666666666</v>
      </c>
      <c r="BA136" s="65">
        <f t="shared" si="194"/>
        <v>176666.66666666666</v>
      </c>
      <c r="BB136" s="65">
        <f t="shared" si="194"/>
        <v>176666.66666666666</v>
      </c>
      <c r="BC136" s="65">
        <f t="shared" si="194"/>
        <v>176666.66666666666</v>
      </c>
      <c r="BD136" s="65">
        <f t="shared" si="194"/>
        <v>176666.66666666666</v>
      </c>
      <c r="BE136" s="65">
        <f t="shared" si="194"/>
        <v>176666.66666666666</v>
      </c>
      <c r="BF136" s="65">
        <f t="shared" si="194"/>
        <v>176666.66666666666</v>
      </c>
      <c r="BG136" s="65">
        <f t="shared" si="194"/>
        <v>176666.66666666666</v>
      </c>
      <c r="BH136" s="65">
        <f t="shared" si="194"/>
        <v>176666.66666666666</v>
      </c>
      <c r="BI136" s="65">
        <f t="shared" si="194"/>
        <v>176666.66666666666</v>
      </c>
      <c r="BJ136" s="65">
        <f t="shared" si="194"/>
        <v>176666.66666666666</v>
      </c>
      <c r="BK136" s="65">
        <f t="shared" si="194"/>
        <v>176666.66666666666</v>
      </c>
      <c r="BL136" s="65">
        <f t="shared" si="194"/>
        <v>176666.66666666666</v>
      </c>
      <c r="BM136" s="65">
        <f t="shared" si="194"/>
        <v>176666.66666666666</v>
      </c>
    </row>
    <row r="137" spans="1:65" x14ac:dyDescent="0.2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x14ac:dyDescent="0.25">
      <c r="A138" s="21" t="s">
        <v>95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</row>
    <row r="139" spans="1:65" x14ac:dyDescent="0.2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</row>
    <row r="140" spans="1:65" s="35" customFormat="1" x14ac:dyDescent="0.25">
      <c r="A140" s="38" t="s">
        <v>96</v>
      </c>
      <c r="B140" s="39"/>
      <c r="C140" s="39">
        <f t="shared" ref="C140:BE140" si="195">C131-C134-C135-C136-C138</f>
        <v>0</v>
      </c>
      <c r="D140" s="39">
        <f t="shared" si="195"/>
        <v>-4331543.2</v>
      </c>
      <c r="E140" s="39">
        <f t="shared" si="195"/>
        <v>-4117185.613824191</v>
      </c>
      <c r="F140" s="39">
        <f t="shared" si="195"/>
        <v>-3609225.8599048327</v>
      </c>
      <c r="G140" s="39">
        <f t="shared" si="195"/>
        <v>-2709344.183308288</v>
      </c>
      <c r="H140" s="39">
        <f t="shared" si="195"/>
        <v>-1811895.2493337062</v>
      </c>
      <c r="I140" s="39">
        <f t="shared" si="195"/>
        <v>-897086.28677871253</v>
      </c>
      <c r="J140" s="39">
        <f t="shared" si="195"/>
        <v>153708.80736226621</v>
      </c>
      <c r="K140" s="39">
        <f t="shared" si="195"/>
        <v>1229116.1345493372</v>
      </c>
      <c r="L140" s="39">
        <f t="shared" si="195"/>
        <v>2451595.1280150427</v>
      </c>
      <c r="M140" s="39">
        <f t="shared" si="195"/>
        <v>3675771.8860820723</v>
      </c>
      <c r="N140" s="39">
        <f t="shared" si="195"/>
        <v>5048439.1721474966</v>
      </c>
      <c r="O140" s="39">
        <f t="shared" si="195"/>
        <v>6450223.0813335367</v>
      </c>
      <c r="P140" s="39">
        <f t="shared" si="195"/>
        <v>6490549.578813537</v>
      </c>
      <c r="Q140" s="39">
        <f t="shared" si="195"/>
        <v>6530859.3412683392</v>
      </c>
      <c r="R140" s="39">
        <f t="shared" si="195"/>
        <v>6571152.2013476873</v>
      </c>
      <c r="S140" s="39">
        <f t="shared" si="195"/>
        <v>6611427.9900278328</v>
      </c>
      <c r="T140" s="39">
        <f t="shared" si="195"/>
        <v>6651686.5365947774</v>
      </c>
      <c r="U140" s="39">
        <f t="shared" si="195"/>
        <v>6691927.6686273934</v>
      </c>
      <c r="V140" s="39">
        <f t="shared" si="195"/>
        <v>6730151.2119803326</v>
      </c>
      <c r="W140" s="39">
        <f t="shared" si="195"/>
        <v>6768356.9907668037</v>
      </c>
      <c r="X140" s="39">
        <f t="shared" si="195"/>
        <v>6806544.8273411384</v>
      </c>
      <c r="Y140" s="39">
        <f t="shared" si="195"/>
        <v>6844714.5422812169</v>
      </c>
      <c r="Z140" s="39">
        <f t="shared" si="195"/>
        <v>6882865.9543706961</v>
      </c>
      <c r="AA140" s="39">
        <f t="shared" si="195"/>
        <v>6920998.8805810669</v>
      </c>
      <c r="AB140" s="39">
        <f t="shared" si="195"/>
        <v>6959113.1360535463</v>
      </c>
      <c r="AC140" s="39">
        <f t="shared" si="195"/>
        <v>6997208.5340807466</v>
      </c>
      <c r="AD140" s="39">
        <f t="shared" si="195"/>
        <v>7035284.8860882213</v>
      </c>
      <c r="AE140" s="39">
        <f t="shared" si="195"/>
        <v>7073342.001615773</v>
      </c>
      <c r="AF140" s="39">
        <f t="shared" si="195"/>
        <v>7111379.688298597</v>
      </c>
      <c r="AG140" s="39">
        <f t="shared" si="195"/>
        <v>7149397.7518482497</v>
      </c>
      <c r="AH140" s="39">
        <f t="shared" si="195"/>
        <v>7187395.9960333994</v>
      </c>
      <c r="AI140" s="39">
        <f t="shared" si="195"/>
        <v>7225374.222660399</v>
      </c>
      <c r="AJ140" s="39">
        <f t="shared" si="195"/>
        <v>7263332.2315536691</v>
      </c>
      <c r="AK140" s="39">
        <f t="shared" si="195"/>
        <v>7301269.8205358712</v>
      </c>
      <c r="AL140" s="39">
        <f t="shared" si="195"/>
        <v>7339186.7854078962</v>
      </c>
      <c r="AM140" s="39">
        <f t="shared" si="195"/>
        <v>7377082.9199286429</v>
      </c>
      <c r="AN140" s="63">
        <f t="shared" si="195"/>
        <v>10049498.015794592</v>
      </c>
      <c r="AO140" s="63">
        <f t="shared" si="195"/>
        <v>10047351.862619208</v>
      </c>
      <c r="AP140" s="63">
        <f t="shared" si="195"/>
        <v>10045184.247912068</v>
      </c>
      <c r="AQ140" s="63">
        <f t="shared" si="195"/>
        <v>10042994.957057858</v>
      </c>
      <c r="AR140" s="63">
        <f t="shared" si="195"/>
        <v>10040783.773295099</v>
      </c>
      <c r="AS140" s="63">
        <f t="shared" si="195"/>
        <v>10038550.477694718</v>
      </c>
      <c r="AT140" s="63">
        <f t="shared" si="195"/>
        <v>10036294.849138333</v>
      </c>
      <c r="AU140" s="63">
        <f t="shared" si="195"/>
        <v>10034016.664296381</v>
      </c>
      <c r="AV140" s="63">
        <f t="shared" si="195"/>
        <v>10031715.697606014</v>
      </c>
      <c r="AW140" s="63">
        <f t="shared" si="195"/>
        <v>10029391.721248738</v>
      </c>
      <c r="AX140" s="63">
        <f t="shared" si="195"/>
        <v>10027044.505127894</v>
      </c>
      <c r="AY140" s="63">
        <f t="shared" si="195"/>
        <v>10024673.816845838</v>
      </c>
      <c r="AZ140" s="63">
        <f t="shared" si="195"/>
        <v>10022279.421680966</v>
      </c>
      <c r="BA140" s="63">
        <f t="shared" si="195"/>
        <v>10019861.082564443</v>
      </c>
      <c r="BB140" s="63">
        <f t="shared" si="195"/>
        <v>10017418.560056748</v>
      </c>
      <c r="BC140" s="63">
        <f t="shared" si="195"/>
        <v>10014951.612323985</v>
      </c>
      <c r="BD140" s="63">
        <f t="shared" si="195"/>
        <v>10012459.995113891</v>
      </c>
      <c r="BE140" s="63">
        <f t="shared" si="195"/>
        <v>10009943.461731698</v>
      </c>
      <c r="BF140" s="63">
        <f t="shared" ref="BF140:BM140" si="196">BF131-BF134-BF135-BF136-BF138</f>
        <v>10007401.763015682</v>
      </c>
      <c r="BG140" s="63">
        <f t="shared" si="196"/>
        <v>10004834.647312505</v>
      </c>
      <c r="BH140" s="63">
        <f t="shared" si="196"/>
        <v>10002241.860452296</v>
      </c>
      <c r="BI140" s="63">
        <f t="shared" si="196"/>
        <v>9999623.1457234882</v>
      </c>
      <c r="BJ140" s="63">
        <f t="shared" si="196"/>
        <v>9996978.2438473888</v>
      </c>
      <c r="BK140" s="63">
        <f t="shared" si="196"/>
        <v>9994306.8929525279</v>
      </c>
      <c r="BL140" s="63">
        <f t="shared" si="196"/>
        <v>9991608.828548722</v>
      </c>
      <c r="BM140" s="63">
        <f t="shared" si="196"/>
        <v>9988883.7835008707</v>
      </c>
    </row>
    <row r="141" spans="1:65" s="35" customFormat="1" x14ac:dyDescent="0.25">
      <c r="A141" s="38" t="s">
        <v>97</v>
      </c>
      <c r="B141" s="39"/>
      <c r="C141" s="39"/>
      <c r="D141" s="39">
        <f t="shared" ref="D141:BE141" si="197">C141+D140</f>
        <v>-4331543.2</v>
      </c>
      <c r="E141" s="39">
        <f t="shared" si="197"/>
        <v>-8448728.8138241917</v>
      </c>
      <c r="F141" s="39">
        <f t="shared" si="197"/>
        <v>-12057954.673729025</v>
      </c>
      <c r="G141" s="39">
        <f t="shared" si="197"/>
        <v>-14767298.857037313</v>
      </c>
      <c r="H141" s="39">
        <f t="shared" si="197"/>
        <v>-16579194.106371019</v>
      </c>
      <c r="I141" s="39">
        <f t="shared" si="197"/>
        <v>-17476280.39314973</v>
      </c>
      <c r="J141" s="39">
        <f t="shared" si="197"/>
        <v>-17322571.585787464</v>
      </c>
      <c r="K141" s="39">
        <f t="shared" si="197"/>
        <v>-16093455.451238127</v>
      </c>
      <c r="L141" s="39">
        <f t="shared" si="197"/>
        <v>-13641860.323223084</v>
      </c>
      <c r="M141" s="39">
        <f t="shared" si="197"/>
        <v>-9966088.4371410124</v>
      </c>
      <c r="N141" s="39">
        <f t="shared" si="197"/>
        <v>-4917649.2649935158</v>
      </c>
      <c r="O141" s="39">
        <f t="shared" si="197"/>
        <v>1532573.8163400209</v>
      </c>
      <c r="P141" s="39">
        <f t="shared" si="197"/>
        <v>8023123.3951535579</v>
      </c>
      <c r="Q141" s="39">
        <f t="shared" si="197"/>
        <v>14553982.736421898</v>
      </c>
      <c r="R141" s="39">
        <f t="shared" si="197"/>
        <v>21125134.937769584</v>
      </c>
      <c r="S141" s="39">
        <f t="shared" si="197"/>
        <v>27736562.927797418</v>
      </c>
      <c r="T141" s="39">
        <f t="shared" si="197"/>
        <v>34388249.464392193</v>
      </c>
      <c r="U141" s="39">
        <f t="shared" si="197"/>
        <v>41080177.133019589</v>
      </c>
      <c r="V141" s="39">
        <f t="shared" si="197"/>
        <v>47810328.344999924</v>
      </c>
      <c r="W141" s="39">
        <f t="shared" si="197"/>
        <v>54578685.335766725</v>
      </c>
      <c r="X141" s="39">
        <f t="shared" si="197"/>
        <v>61385230.163107865</v>
      </c>
      <c r="Y141" s="39">
        <f t="shared" si="197"/>
        <v>68229944.705389082</v>
      </c>
      <c r="Z141" s="39">
        <f t="shared" si="197"/>
        <v>75112810.659759775</v>
      </c>
      <c r="AA141" s="39">
        <f t="shared" si="197"/>
        <v>82033809.540340841</v>
      </c>
      <c r="AB141" s="39">
        <f t="shared" si="197"/>
        <v>88992922.676394388</v>
      </c>
      <c r="AC141" s="39">
        <f t="shared" si="197"/>
        <v>95990131.210475132</v>
      </c>
      <c r="AD141" s="39">
        <f t="shared" si="197"/>
        <v>103025416.09656335</v>
      </c>
      <c r="AE141" s="39">
        <f t="shared" si="197"/>
        <v>110098758.09817913</v>
      </c>
      <c r="AF141" s="39">
        <f t="shared" si="197"/>
        <v>117210137.78647773</v>
      </c>
      <c r="AG141" s="39">
        <f t="shared" si="197"/>
        <v>124359535.53832598</v>
      </c>
      <c r="AH141" s="39">
        <f t="shared" si="197"/>
        <v>131546931.53435938</v>
      </c>
      <c r="AI141" s="39">
        <f t="shared" si="197"/>
        <v>138772305.75701979</v>
      </c>
      <c r="AJ141" s="39">
        <f t="shared" si="197"/>
        <v>146035637.98857346</v>
      </c>
      <c r="AK141" s="39">
        <f t="shared" si="197"/>
        <v>153336907.80910933</v>
      </c>
      <c r="AL141" s="39">
        <f t="shared" si="197"/>
        <v>160676094.59451723</v>
      </c>
      <c r="AM141" s="39">
        <f t="shared" si="197"/>
        <v>168053177.51444587</v>
      </c>
      <c r="AN141" s="63">
        <f t="shared" si="197"/>
        <v>178102675.53024048</v>
      </c>
      <c r="AO141" s="63">
        <f t="shared" si="197"/>
        <v>188150027.3928597</v>
      </c>
      <c r="AP141" s="63">
        <f t="shared" si="197"/>
        <v>198195211.64077178</v>
      </c>
      <c r="AQ141" s="63">
        <f t="shared" si="197"/>
        <v>208238206.59782964</v>
      </c>
      <c r="AR141" s="63">
        <f t="shared" si="197"/>
        <v>218278990.37112474</v>
      </c>
      <c r="AS141" s="63">
        <f t="shared" si="197"/>
        <v>228317540.84881946</v>
      </c>
      <c r="AT141" s="63">
        <f t="shared" si="197"/>
        <v>238353835.69795778</v>
      </c>
      <c r="AU141" s="63">
        <f t="shared" si="197"/>
        <v>248387852.36225417</v>
      </c>
      <c r="AV141" s="63">
        <f t="shared" si="197"/>
        <v>258419568.0598602</v>
      </c>
      <c r="AW141" s="63">
        <f t="shared" si="197"/>
        <v>268448959.78110892</v>
      </c>
      <c r="AX141" s="63">
        <f t="shared" si="197"/>
        <v>278476004.28623682</v>
      </c>
      <c r="AY141" s="63">
        <f t="shared" si="197"/>
        <v>288500678.10308266</v>
      </c>
      <c r="AZ141" s="63">
        <f t="shared" si="197"/>
        <v>298522957.52476364</v>
      </c>
      <c r="BA141" s="63">
        <f t="shared" si="197"/>
        <v>308542818.60732806</v>
      </c>
      <c r="BB141" s="63">
        <f t="shared" si="197"/>
        <v>318560237.1673848</v>
      </c>
      <c r="BC141" s="63">
        <f t="shared" si="197"/>
        <v>328575188.7797088</v>
      </c>
      <c r="BD141" s="63">
        <f t="shared" si="197"/>
        <v>338587648.77482271</v>
      </c>
      <c r="BE141" s="63">
        <f t="shared" si="197"/>
        <v>348597592.23655438</v>
      </c>
      <c r="BF141" s="63">
        <f t="shared" ref="BF141" si="198">BE141+BF140</f>
        <v>358604993.99957007</v>
      </c>
      <c r="BG141" s="63">
        <f t="shared" ref="BG141" si="199">BF141+BG140</f>
        <v>368609828.64688259</v>
      </c>
      <c r="BH141" s="63">
        <f t="shared" ref="BH141" si="200">BG141+BH140</f>
        <v>378612070.50733489</v>
      </c>
      <c r="BI141" s="63">
        <f t="shared" ref="BI141" si="201">BH141+BI140</f>
        <v>388611693.65305835</v>
      </c>
      <c r="BJ141" s="63">
        <f t="shared" ref="BJ141" si="202">BI141+BJ140</f>
        <v>398608671.89690572</v>
      </c>
      <c r="BK141" s="63">
        <f t="shared" ref="BK141" si="203">BJ141+BK140</f>
        <v>408602978.78985822</v>
      </c>
      <c r="BL141" s="63">
        <f t="shared" ref="BL141" si="204">BK141+BL140</f>
        <v>418594587.61840695</v>
      </c>
      <c r="BM141" s="63">
        <f t="shared" ref="BM141" si="205">BL141+BM140</f>
        <v>428583471.4019078</v>
      </c>
    </row>
    <row r="142" spans="1:65" x14ac:dyDescent="0.2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65" hidden="1" x14ac:dyDescent="0.2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1:65" hidden="1" x14ac:dyDescent="0.2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65" ht="15.75" x14ac:dyDescent="0.25">
      <c r="A145" s="5" t="s">
        <v>98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</row>
    <row r="146" spans="1:65" x14ac:dyDescent="0.25">
      <c r="A146" s="49" t="s">
        <v>99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65" x14ac:dyDescent="0.25">
      <c r="A147" s="50" t="s">
        <v>100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65" x14ac:dyDescent="0.25">
      <c r="A148" s="50" t="s">
        <v>101</v>
      </c>
      <c r="B148" s="29"/>
      <c r="C148" s="29">
        <v>100000</v>
      </c>
      <c r="D148" s="29">
        <f t="shared" ref="D148:BE148" si="206">D25+D26+C148-D136</f>
        <v>4423333.333333333</v>
      </c>
      <c r="E148" s="29">
        <f t="shared" si="206"/>
        <v>7246666.666666666</v>
      </c>
      <c r="F148" s="29">
        <f t="shared" si="206"/>
        <v>10070000</v>
      </c>
      <c r="G148" s="29">
        <f t="shared" si="206"/>
        <v>9893333.333333334</v>
      </c>
      <c r="H148" s="29">
        <f t="shared" si="206"/>
        <v>9716666.6666666679</v>
      </c>
      <c r="I148" s="29">
        <f t="shared" si="206"/>
        <v>9540000.0000000019</v>
      </c>
      <c r="J148" s="29">
        <f t="shared" si="206"/>
        <v>9363333.3333333358</v>
      </c>
      <c r="K148" s="29">
        <f t="shared" si="206"/>
        <v>9186666.6666666698</v>
      </c>
      <c r="L148" s="29">
        <f t="shared" si="206"/>
        <v>9010000.0000000037</v>
      </c>
      <c r="M148" s="29">
        <f t="shared" si="206"/>
        <v>8833333.3333333377</v>
      </c>
      <c r="N148" s="29">
        <f t="shared" si="206"/>
        <v>8656666.6666666716</v>
      </c>
      <c r="O148" s="29">
        <f t="shared" si="206"/>
        <v>8480000.0000000056</v>
      </c>
      <c r="P148" s="29">
        <f t="shared" si="206"/>
        <v>8303333.3333333386</v>
      </c>
      <c r="Q148" s="29">
        <f t="shared" si="206"/>
        <v>8126666.6666666716</v>
      </c>
      <c r="R148" s="29">
        <f t="shared" si="206"/>
        <v>7950000.0000000047</v>
      </c>
      <c r="S148" s="29">
        <f t="shared" si="206"/>
        <v>7773333.3333333377</v>
      </c>
      <c r="T148" s="29">
        <f t="shared" si="206"/>
        <v>7596666.6666666707</v>
      </c>
      <c r="U148" s="29">
        <f t="shared" si="206"/>
        <v>7420000.0000000037</v>
      </c>
      <c r="V148" s="29">
        <f t="shared" si="206"/>
        <v>7243333.3333333367</v>
      </c>
      <c r="W148" s="29">
        <f t="shared" si="206"/>
        <v>7066666.6666666698</v>
      </c>
      <c r="X148" s="29">
        <f t="shared" si="206"/>
        <v>6890000.0000000028</v>
      </c>
      <c r="Y148" s="29">
        <f t="shared" si="206"/>
        <v>6713333.3333333358</v>
      </c>
      <c r="Z148" s="29">
        <f t="shared" si="206"/>
        <v>6536666.6666666688</v>
      </c>
      <c r="AA148" s="29">
        <f t="shared" si="206"/>
        <v>6360000.0000000019</v>
      </c>
      <c r="AB148" s="29">
        <f t="shared" si="206"/>
        <v>6183333.3333333349</v>
      </c>
      <c r="AC148" s="29">
        <f t="shared" si="206"/>
        <v>6006666.6666666679</v>
      </c>
      <c r="AD148" s="29">
        <f t="shared" si="206"/>
        <v>5830000.0000000009</v>
      </c>
      <c r="AE148" s="29">
        <f t="shared" si="206"/>
        <v>5653333.333333334</v>
      </c>
      <c r="AF148" s="29">
        <f t="shared" si="206"/>
        <v>5476666.666666667</v>
      </c>
      <c r="AG148" s="29">
        <f t="shared" si="206"/>
        <v>5300000</v>
      </c>
      <c r="AH148" s="29">
        <f t="shared" si="206"/>
        <v>5123333.333333333</v>
      </c>
      <c r="AI148" s="29">
        <f t="shared" si="206"/>
        <v>4946666.666666666</v>
      </c>
      <c r="AJ148" s="29">
        <f t="shared" si="206"/>
        <v>4769999.9999999991</v>
      </c>
      <c r="AK148" s="29">
        <f t="shared" si="206"/>
        <v>4593333.3333333321</v>
      </c>
      <c r="AL148" s="29">
        <f t="shared" si="206"/>
        <v>4416666.6666666651</v>
      </c>
      <c r="AM148" s="29">
        <f t="shared" si="206"/>
        <v>4239999.9999999981</v>
      </c>
      <c r="AN148" s="65">
        <f t="shared" si="206"/>
        <v>4063333.3333333316</v>
      </c>
      <c r="AO148" s="65">
        <f t="shared" si="206"/>
        <v>3886666.6666666651</v>
      </c>
      <c r="AP148" s="65">
        <f t="shared" si="206"/>
        <v>3709999.9999999986</v>
      </c>
      <c r="AQ148" s="65">
        <f t="shared" si="206"/>
        <v>3533333.3333333321</v>
      </c>
      <c r="AR148" s="65">
        <f t="shared" si="206"/>
        <v>3356666.6666666656</v>
      </c>
      <c r="AS148" s="65">
        <f t="shared" si="206"/>
        <v>3179999.9999999991</v>
      </c>
      <c r="AT148" s="65">
        <f t="shared" si="206"/>
        <v>3003333.3333333326</v>
      </c>
      <c r="AU148" s="65">
        <f t="shared" si="206"/>
        <v>2826666.666666666</v>
      </c>
      <c r="AV148" s="65">
        <f t="shared" si="206"/>
        <v>2649999.9999999995</v>
      </c>
      <c r="AW148" s="65">
        <f t="shared" si="206"/>
        <v>2473333.333333333</v>
      </c>
      <c r="AX148" s="65">
        <f t="shared" si="206"/>
        <v>2296666.6666666665</v>
      </c>
      <c r="AY148" s="65">
        <f t="shared" si="206"/>
        <v>2120000</v>
      </c>
      <c r="AZ148" s="65">
        <f t="shared" si="206"/>
        <v>1943333.3333333333</v>
      </c>
      <c r="BA148" s="65">
        <f t="shared" si="206"/>
        <v>1766666.6666666665</v>
      </c>
      <c r="BB148" s="65">
        <f t="shared" si="206"/>
        <v>1589999.9999999998</v>
      </c>
      <c r="BC148" s="65">
        <f t="shared" si="206"/>
        <v>1413333.333333333</v>
      </c>
      <c r="BD148" s="65">
        <f t="shared" si="206"/>
        <v>1236666.6666666663</v>
      </c>
      <c r="BE148" s="65">
        <f t="shared" si="206"/>
        <v>1059999.9999999995</v>
      </c>
      <c r="BF148" s="65">
        <f t="shared" ref="BF148" si="207">BF25+BF26+BE148-BF136</f>
        <v>883333.33333333291</v>
      </c>
      <c r="BG148" s="65">
        <f t="shared" ref="BG148" si="208">BG25+BG26+BF148-BG136</f>
        <v>706666.66666666628</v>
      </c>
      <c r="BH148" s="65">
        <f t="shared" ref="BH148" si="209">BH25+BH26+BG148-BH136</f>
        <v>529999.99999999965</v>
      </c>
      <c r="BI148" s="65">
        <f t="shared" ref="BI148" si="210">BI25+BI26+BH148-BI136</f>
        <v>353333.33333333302</v>
      </c>
      <c r="BJ148" s="65">
        <f t="shared" ref="BJ148" si="211">BJ25+BJ26+BI148-BJ136</f>
        <v>176666.66666666637</v>
      </c>
      <c r="BK148" s="65">
        <f t="shared" ref="BK148" si="212">BK25+BK26+BJ148-BK136</f>
        <v>-2.9103830456733704E-10</v>
      </c>
      <c r="BL148" s="65">
        <f t="shared" ref="BL148" si="213">BL25+BL26+BK148-BL136</f>
        <v>-176666.66666666695</v>
      </c>
      <c r="BM148" s="65">
        <f t="shared" ref="BM148" si="214">BM25+BM26+BL148-BM136</f>
        <v>-353333.3333333336</v>
      </c>
    </row>
    <row r="149" spans="1:65" hidden="1" x14ac:dyDescent="0.25">
      <c r="A149" s="50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</row>
    <row r="150" spans="1:65" hidden="1" x14ac:dyDescent="0.25">
      <c r="A150" s="50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</row>
    <row r="151" spans="1:65" x14ac:dyDescent="0.25">
      <c r="A151" s="50" t="s">
        <v>102</v>
      </c>
      <c r="B151" s="29"/>
      <c r="C151" s="29">
        <f t="shared" ref="C151:BE151" si="215">C224</f>
        <v>3000000</v>
      </c>
      <c r="D151" s="29">
        <f t="shared" si="215"/>
        <v>45123.466666666791</v>
      </c>
      <c r="E151" s="29">
        <f t="shared" si="215"/>
        <v>4604.5195091441274</v>
      </c>
      <c r="F151" s="29">
        <f t="shared" si="215"/>
        <v>72045.326270977035</v>
      </c>
      <c r="G151" s="29">
        <f t="shared" si="215"/>
        <v>39367.809629356489</v>
      </c>
      <c r="H151" s="29">
        <f t="shared" si="215"/>
        <v>4139.2269623149186</v>
      </c>
      <c r="I151" s="29">
        <f t="shared" si="215"/>
        <v>83719.606850272045</v>
      </c>
      <c r="J151" s="29">
        <f t="shared" si="215"/>
        <v>14095.080879205838</v>
      </c>
      <c r="K151" s="29">
        <f t="shared" si="215"/>
        <v>19877.882095208392</v>
      </c>
      <c r="L151" s="29">
        <f t="shared" si="215"/>
        <v>48139.676776917651</v>
      </c>
      <c r="M151" s="29">
        <f t="shared" si="215"/>
        <v>578.2295256536454</v>
      </c>
      <c r="N151" s="29">
        <f t="shared" si="215"/>
        <v>25684.068339819089</v>
      </c>
      <c r="O151" s="29">
        <f t="shared" si="215"/>
        <v>52573.816340023652</v>
      </c>
      <c r="P151" s="29">
        <f t="shared" si="215"/>
        <v>119790.06182022579</v>
      </c>
      <c r="Q151" s="29">
        <f t="shared" si="215"/>
        <v>27316.069755231962</v>
      </c>
      <c r="R151" s="29">
        <f t="shared" si="215"/>
        <v>175134.93776958995</v>
      </c>
      <c r="S151" s="29">
        <f t="shared" si="215"/>
        <v>163229.59446409158</v>
      </c>
      <c r="T151" s="29">
        <f t="shared" si="215"/>
        <v>91582.797725534067</v>
      </c>
      <c r="U151" s="29">
        <f t="shared" si="215"/>
        <v>160177.13301959448</v>
      </c>
      <c r="V151" s="29">
        <f t="shared" si="215"/>
        <v>66995.011666594073</v>
      </c>
      <c r="W151" s="29">
        <f t="shared" si="215"/>
        <v>12018.669100066647</v>
      </c>
      <c r="X151" s="29">
        <f t="shared" si="215"/>
        <v>195230.16310787015</v>
      </c>
      <c r="Y151" s="29">
        <f t="shared" si="215"/>
        <v>16611.372055752203</v>
      </c>
      <c r="Z151" s="29">
        <f t="shared" si="215"/>
        <v>76143.993093116209</v>
      </c>
      <c r="AA151" s="29">
        <f t="shared" si="215"/>
        <v>173809.54034085386</v>
      </c>
      <c r="AB151" s="29">
        <f t="shared" si="215"/>
        <v>109589.3430610653</v>
      </c>
      <c r="AC151" s="29">
        <f t="shared" si="215"/>
        <v>83464.543808480725</v>
      </c>
      <c r="AD151" s="29">
        <f t="shared" si="215"/>
        <v>95416.096563367173</v>
      </c>
      <c r="AE151" s="29">
        <f t="shared" si="215"/>
        <v>145424.76484580524</v>
      </c>
      <c r="AF151" s="29">
        <f t="shared" si="215"/>
        <v>33471.119811067358</v>
      </c>
      <c r="AG151" s="29">
        <f t="shared" si="215"/>
        <v>159535.53832598217</v>
      </c>
      <c r="AH151" s="29">
        <f t="shared" si="215"/>
        <v>123598.20102604665</v>
      </c>
      <c r="AI151" s="29">
        <f t="shared" si="215"/>
        <v>125639.09035311081</v>
      </c>
      <c r="AJ151" s="29">
        <f t="shared" si="215"/>
        <v>165637.98857344873</v>
      </c>
      <c r="AK151" s="29">
        <f t="shared" si="215"/>
        <v>43574.475775988773</v>
      </c>
      <c r="AL151" s="29">
        <f t="shared" si="215"/>
        <v>159427.92785055377</v>
      </c>
      <c r="AM151" s="29">
        <f t="shared" si="215"/>
        <v>113177.51444586553</v>
      </c>
      <c r="AN151" s="65">
        <f t="shared" si="215"/>
        <v>139342.19690712728</v>
      </c>
      <c r="AO151" s="65">
        <f t="shared" si="215"/>
        <v>163360.72619300522</v>
      </c>
      <c r="AP151" s="65">
        <f t="shared" si="215"/>
        <v>185211.64077174105</v>
      </c>
      <c r="AQ151" s="65">
        <f t="shared" si="215"/>
        <v>4873.264496261254</v>
      </c>
      <c r="AR151" s="65">
        <f t="shared" si="215"/>
        <v>22323.704458029941</v>
      </c>
      <c r="AS151" s="65">
        <f t="shared" si="215"/>
        <v>37540.848819414154</v>
      </c>
      <c r="AT151" s="65">
        <f t="shared" si="215"/>
        <v>50502.36462441273</v>
      </c>
      <c r="AU151" s="65">
        <f t="shared" si="215"/>
        <v>61185.695587461814</v>
      </c>
      <c r="AV151" s="65">
        <f t="shared" si="215"/>
        <v>69568.059860138223</v>
      </c>
      <c r="AW151" s="65">
        <f t="shared" si="215"/>
        <v>75626.447775544599</v>
      </c>
      <c r="AX151" s="65">
        <f t="shared" si="215"/>
        <v>79337.619570104405</v>
      </c>
      <c r="AY151" s="65">
        <f t="shared" si="215"/>
        <v>80678.103082610294</v>
      </c>
      <c r="AZ151" s="65">
        <f t="shared" si="215"/>
        <v>79624.191430239007</v>
      </c>
      <c r="BA151" s="65">
        <f t="shared" si="215"/>
        <v>76151.94066134654</v>
      </c>
      <c r="BB151" s="65">
        <f t="shared" si="215"/>
        <v>70237.16738476418</v>
      </c>
      <c r="BC151" s="65">
        <f t="shared" si="215"/>
        <v>61855.446375416592</v>
      </c>
      <c r="BD151" s="65">
        <f t="shared" si="215"/>
        <v>50982.108155975118</v>
      </c>
      <c r="BE151" s="65">
        <f t="shared" si="215"/>
        <v>37592.236554341391</v>
      </c>
      <c r="BF151" s="65">
        <f t="shared" ref="BF151:BM151" si="216">BF224</f>
        <v>21660.666236689314</v>
      </c>
      <c r="BG151" s="65">
        <f t="shared" si="216"/>
        <v>3161.9802158605307</v>
      </c>
      <c r="BH151" s="65">
        <f t="shared" si="216"/>
        <v>182070.50733482279</v>
      </c>
      <c r="BI151" s="65">
        <f t="shared" si="216"/>
        <v>158360.31972497515</v>
      </c>
      <c r="BJ151" s="65">
        <f t="shared" si="216"/>
        <v>132005.23023902811</v>
      </c>
      <c r="BK151" s="65">
        <f t="shared" si="216"/>
        <v>102978.78985822387</v>
      </c>
      <c r="BL151" s="65">
        <f t="shared" si="216"/>
        <v>71254.285073610023</v>
      </c>
      <c r="BM151" s="65">
        <f t="shared" si="216"/>
        <v>36804.735241150483</v>
      </c>
    </row>
    <row r="152" spans="1:65" s="35" customFormat="1" x14ac:dyDescent="0.25">
      <c r="A152" s="38" t="s">
        <v>103</v>
      </c>
      <c r="B152" s="39"/>
      <c r="C152" s="39">
        <f t="shared" ref="C152:BE152" si="217">SUM(C146:C151)</f>
        <v>3100000</v>
      </c>
      <c r="D152" s="39">
        <f t="shared" si="217"/>
        <v>4468456.8</v>
      </c>
      <c r="E152" s="39">
        <f t="shared" si="217"/>
        <v>7251271.1861758102</v>
      </c>
      <c r="F152" s="39">
        <f t="shared" si="217"/>
        <v>10142045.326270977</v>
      </c>
      <c r="G152" s="39">
        <f t="shared" si="217"/>
        <v>9932701.1429626904</v>
      </c>
      <c r="H152" s="39">
        <f t="shared" si="217"/>
        <v>9720805.8936289828</v>
      </c>
      <c r="I152" s="39">
        <f t="shared" si="217"/>
        <v>9623719.6068502739</v>
      </c>
      <c r="J152" s="39">
        <f t="shared" si="217"/>
        <v>9377428.4142125417</v>
      </c>
      <c r="K152" s="39">
        <f t="shared" si="217"/>
        <v>9206544.5487618782</v>
      </c>
      <c r="L152" s="39">
        <f t="shared" si="217"/>
        <v>9058139.6767769214</v>
      </c>
      <c r="M152" s="39">
        <f t="shared" si="217"/>
        <v>8833911.5628589913</v>
      </c>
      <c r="N152" s="39">
        <f t="shared" si="217"/>
        <v>8682350.7350064907</v>
      </c>
      <c r="O152" s="39">
        <f t="shared" si="217"/>
        <v>8532573.8163400292</v>
      </c>
      <c r="P152" s="39">
        <f t="shared" si="217"/>
        <v>8423123.3951535635</v>
      </c>
      <c r="Q152" s="39">
        <f t="shared" si="217"/>
        <v>8153982.7364219036</v>
      </c>
      <c r="R152" s="39">
        <f t="shared" si="217"/>
        <v>8125134.9377695946</v>
      </c>
      <c r="S152" s="39">
        <f t="shared" si="217"/>
        <v>7936562.9277974293</v>
      </c>
      <c r="T152" s="39">
        <f t="shared" si="217"/>
        <v>7688249.4643922048</v>
      </c>
      <c r="U152" s="39">
        <f t="shared" si="217"/>
        <v>7580177.1330195982</v>
      </c>
      <c r="V152" s="39">
        <f t="shared" si="217"/>
        <v>7310328.3449999308</v>
      </c>
      <c r="W152" s="39">
        <f t="shared" si="217"/>
        <v>7078685.3357667364</v>
      </c>
      <c r="X152" s="39">
        <f t="shared" si="217"/>
        <v>7085230.1631078729</v>
      </c>
      <c r="Y152" s="39">
        <f t="shared" si="217"/>
        <v>6729944.705389088</v>
      </c>
      <c r="Z152" s="39">
        <f t="shared" si="217"/>
        <v>6612810.659759785</v>
      </c>
      <c r="AA152" s="39">
        <f t="shared" si="217"/>
        <v>6533809.5403408557</v>
      </c>
      <c r="AB152" s="39">
        <f t="shared" si="217"/>
        <v>6292922.6763944002</v>
      </c>
      <c r="AC152" s="39">
        <f t="shared" si="217"/>
        <v>6090131.2104751486</v>
      </c>
      <c r="AD152" s="39">
        <f t="shared" si="217"/>
        <v>5925416.0965633681</v>
      </c>
      <c r="AE152" s="39">
        <f t="shared" si="217"/>
        <v>5798758.0981791392</v>
      </c>
      <c r="AF152" s="39">
        <f t="shared" si="217"/>
        <v>5510137.7864777343</v>
      </c>
      <c r="AG152" s="39">
        <f t="shared" si="217"/>
        <v>5459535.5383259822</v>
      </c>
      <c r="AH152" s="39">
        <f t="shared" si="217"/>
        <v>5246931.5343593797</v>
      </c>
      <c r="AI152" s="39">
        <f t="shared" si="217"/>
        <v>5072305.7570197769</v>
      </c>
      <c r="AJ152" s="39">
        <f t="shared" si="217"/>
        <v>4935637.9885734478</v>
      </c>
      <c r="AK152" s="39">
        <f t="shared" si="217"/>
        <v>4636907.8091093209</v>
      </c>
      <c r="AL152" s="39">
        <f t="shared" si="217"/>
        <v>4576094.5945172189</v>
      </c>
      <c r="AM152" s="39">
        <f t="shared" si="217"/>
        <v>4353177.5144458637</v>
      </c>
      <c r="AN152" s="63">
        <f t="shared" si="217"/>
        <v>4202675.5302404594</v>
      </c>
      <c r="AO152" s="63">
        <f t="shared" si="217"/>
        <v>4050027.3928596703</v>
      </c>
      <c r="AP152" s="63">
        <f t="shared" si="217"/>
        <v>3895211.6407717397</v>
      </c>
      <c r="AQ152" s="63">
        <f t="shared" si="217"/>
        <v>3538206.5978295933</v>
      </c>
      <c r="AR152" s="63">
        <f t="shared" si="217"/>
        <v>3378990.3711246955</v>
      </c>
      <c r="AS152" s="63">
        <f t="shared" si="217"/>
        <v>3217540.8488194132</v>
      </c>
      <c r="AT152" s="63">
        <f t="shared" si="217"/>
        <v>3053835.6979577453</v>
      </c>
      <c r="AU152" s="63">
        <f t="shared" si="217"/>
        <v>2887852.3622541279</v>
      </c>
      <c r="AV152" s="63">
        <f t="shared" si="217"/>
        <v>2719568.0598601378</v>
      </c>
      <c r="AW152" s="63">
        <f t="shared" si="217"/>
        <v>2548959.7811088776</v>
      </c>
      <c r="AX152" s="63">
        <f t="shared" si="217"/>
        <v>2376004.2862367709</v>
      </c>
      <c r="AY152" s="63">
        <f t="shared" si="217"/>
        <v>2200678.1030826103</v>
      </c>
      <c r="AZ152" s="63">
        <f t="shared" si="217"/>
        <v>2022957.5247635723</v>
      </c>
      <c r="BA152" s="63">
        <f t="shared" si="217"/>
        <v>1842818.6073280131</v>
      </c>
      <c r="BB152" s="63">
        <f t="shared" si="217"/>
        <v>1660237.1673847639</v>
      </c>
      <c r="BC152" s="63">
        <f t="shared" si="217"/>
        <v>1475188.7797087496</v>
      </c>
      <c r="BD152" s="63">
        <f t="shared" si="217"/>
        <v>1287648.7748226414</v>
      </c>
      <c r="BE152" s="63">
        <f t="shared" si="217"/>
        <v>1097592.2365543409</v>
      </c>
      <c r="BF152" s="63">
        <f t="shared" ref="BF152:BM152" si="218">SUM(BF146:BF151)</f>
        <v>904993.99957002222</v>
      </c>
      <c r="BG152" s="63">
        <f t="shared" si="218"/>
        <v>709828.64688252681</v>
      </c>
      <c r="BH152" s="63">
        <f t="shared" si="218"/>
        <v>712070.50733482244</v>
      </c>
      <c r="BI152" s="63">
        <f t="shared" si="218"/>
        <v>511693.65305830818</v>
      </c>
      <c r="BJ152" s="63">
        <f t="shared" si="218"/>
        <v>308671.89690569451</v>
      </c>
      <c r="BK152" s="63">
        <f t="shared" si="218"/>
        <v>102978.78985822358</v>
      </c>
      <c r="BL152" s="63">
        <f t="shared" si="218"/>
        <v>-105412.38159305693</v>
      </c>
      <c r="BM152" s="63">
        <f t="shared" si="218"/>
        <v>-316528.59809218312</v>
      </c>
    </row>
    <row r="153" spans="1:65" x14ac:dyDescent="0.2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65" x14ac:dyDescent="0.25">
      <c r="A154" s="49" t="s">
        <v>104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</row>
    <row r="155" spans="1:65" x14ac:dyDescent="0.25">
      <c r="A155" s="50" t="s">
        <v>105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</row>
    <row r="156" spans="1:65" x14ac:dyDescent="0.25">
      <c r="A156" s="50" t="s">
        <v>106</v>
      </c>
      <c r="B156" s="29"/>
      <c r="C156" s="29">
        <v>-72500000</v>
      </c>
      <c r="D156" s="29">
        <f t="shared" ref="D156:AI156" si="219">C156+D140-D212-D213</f>
        <v>-76831543.200000003</v>
      </c>
      <c r="E156" s="29">
        <f t="shared" si="219"/>
        <v>-80948728.813824192</v>
      </c>
      <c r="F156" s="29">
        <f t="shared" si="219"/>
        <v>-84557954.673729017</v>
      </c>
      <c r="G156" s="29">
        <f t="shared" si="219"/>
        <v>-87267298.857037306</v>
      </c>
      <c r="H156" s="29">
        <f t="shared" si="219"/>
        <v>-89079194.106371015</v>
      </c>
      <c r="I156" s="29">
        <f t="shared" si="219"/>
        <v>-89976280.393149734</v>
      </c>
      <c r="J156" s="29">
        <f t="shared" si="219"/>
        <v>-89822571.58578746</v>
      </c>
      <c r="K156" s="29">
        <f t="shared" si="219"/>
        <v>-88593455.451238126</v>
      </c>
      <c r="L156" s="29">
        <f t="shared" si="219"/>
        <v>-86141860.323223084</v>
      </c>
      <c r="M156" s="29">
        <f t="shared" si="219"/>
        <v>-82466088.437141016</v>
      </c>
      <c r="N156" s="29">
        <f t="shared" si="219"/>
        <v>-77417649.264993519</v>
      </c>
      <c r="O156" s="29">
        <f t="shared" si="219"/>
        <v>-73967426.183659986</v>
      </c>
      <c r="P156" s="29">
        <f t="shared" si="219"/>
        <v>-70476876.604846448</v>
      </c>
      <c r="Q156" s="29">
        <f t="shared" si="219"/>
        <v>-67946017.263578117</v>
      </c>
      <c r="R156" s="29">
        <f t="shared" si="219"/>
        <v>-65374865.062230431</v>
      </c>
      <c r="S156" s="29">
        <f t="shared" si="219"/>
        <v>-63163437.072202601</v>
      </c>
      <c r="T156" s="29">
        <f t="shared" si="219"/>
        <v>-61311750.535607822</v>
      </c>
      <c r="U156" s="29">
        <f t="shared" si="219"/>
        <v>-59419822.866980426</v>
      </c>
      <c r="V156" s="29">
        <f t="shared" si="219"/>
        <v>-57689671.655000091</v>
      </c>
      <c r="W156" s="29">
        <f t="shared" si="219"/>
        <v>-55921314.66423329</v>
      </c>
      <c r="X156" s="29">
        <f t="shared" si="219"/>
        <v>-53914769.83689215</v>
      </c>
      <c r="Y156" s="29">
        <f t="shared" si="219"/>
        <v>-52270055.294610932</v>
      </c>
      <c r="Z156" s="29">
        <f t="shared" si="219"/>
        <v>-50387189.34024024</v>
      </c>
      <c r="AA156" s="29">
        <f t="shared" si="219"/>
        <v>-48466190.459659174</v>
      </c>
      <c r="AB156" s="29">
        <f t="shared" si="219"/>
        <v>-46707077.323605627</v>
      </c>
      <c r="AC156" s="29">
        <f t="shared" si="219"/>
        <v>-44909868.789524883</v>
      </c>
      <c r="AD156" s="29">
        <f t="shared" si="219"/>
        <v>-43074583.903436661</v>
      </c>
      <c r="AE156" s="29">
        <f t="shared" si="219"/>
        <v>-41201241.901820891</v>
      </c>
      <c r="AF156" s="29">
        <f t="shared" si="219"/>
        <v>-39489862.213522293</v>
      </c>
      <c r="AG156" s="29">
        <f t="shared" si="219"/>
        <v>-37540464.461674042</v>
      </c>
      <c r="AH156" s="29">
        <f t="shared" si="219"/>
        <v>-35753068.465640642</v>
      </c>
      <c r="AI156" s="29">
        <f t="shared" si="219"/>
        <v>-33927694.242980242</v>
      </c>
      <c r="AJ156" s="29">
        <f t="shared" ref="AJ156:BE156" si="220">AI156+AJ140-AJ212-AJ213</f>
        <v>-32064362.011426572</v>
      </c>
      <c r="AK156" s="29">
        <f t="shared" si="220"/>
        <v>-30363092.1908907</v>
      </c>
      <c r="AL156" s="29">
        <f t="shared" si="220"/>
        <v>-28423905.405482803</v>
      </c>
      <c r="AM156" s="29">
        <f t="shared" si="220"/>
        <v>-26646822.485554159</v>
      </c>
      <c r="AN156" s="65">
        <f t="shared" si="220"/>
        <v>-26797324.469759569</v>
      </c>
      <c r="AO156" s="65">
        <f t="shared" si="220"/>
        <v>-26949972.607140362</v>
      </c>
      <c r="AP156" s="65">
        <f t="shared" si="220"/>
        <v>-27104788.359228294</v>
      </c>
      <c r="AQ156" s="65">
        <f t="shared" si="220"/>
        <v>-27461793.402170435</v>
      </c>
      <c r="AR156" s="65">
        <f t="shared" si="220"/>
        <v>-27621009.628875338</v>
      </c>
      <c r="AS156" s="65">
        <f t="shared" si="220"/>
        <v>-27782459.151180618</v>
      </c>
      <c r="AT156" s="65">
        <f t="shared" si="220"/>
        <v>-27946164.302042283</v>
      </c>
      <c r="AU156" s="65">
        <f t="shared" si="220"/>
        <v>-28112147.637745902</v>
      </c>
      <c r="AV156" s="65">
        <f t="shared" si="220"/>
        <v>-28280431.94013989</v>
      </c>
      <c r="AW156" s="65">
        <f t="shared" si="220"/>
        <v>-28451040.218891151</v>
      </c>
      <c r="AX156" s="65">
        <f t="shared" si="220"/>
        <v>-28623995.713763259</v>
      </c>
      <c r="AY156" s="65">
        <f t="shared" si="220"/>
        <v>-28799321.896917421</v>
      </c>
      <c r="AZ156" s="65">
        <f t="shared" si="220"/>
        <v>-28977042.475236453</v>
      </c>
      <c r="BA156" s="65">
        <f t="shared" si="220"/>
        <v>-29157181.39267201</v>
      </c>
      <c r="BB156" s="65">
        <f t="shared" si="220"/>
        <v>-29339762.832615264</v>
      </c>
      <c r="BC156" s="65">
        <f t="shared" si="220"/>
        <v>-29524811.220291279</v>
      </c>
      <c r="BD156" s="65">
        <f t="shared" si="220"/>
        <v>-29712351.225177389</v>
      </c>
      <c r="BE156" s="65">
        <f t="shared" si="220"/>
        <v>-29902407.76344569</v>
      </c>
      <c r="BF156" s="65">
        <f t="shared" ref="BF156:BM156" si="221">BE156+BF140-BF212-BF213</f>
        <v>-30095006.00043001</v>
      </c>
      <c r="BG156" s="65">
        <f t="shared" si="221"/>
        <v>-30290171.353117503</v>
      </c>
      <c r="BH156" s="65">
        <f t="shared" si="221"/>
        <v>-30287929.492665209</v>
      </c>
      <c r="BI156" s="65">
        <f t="shared" si="221"/>
        <v>-30488306.346941721</v>
      </c>
      <c r="BJ156" s="65">
        <f t="shared" si="221"/>
        <v>-30691328.103094332</v>
      </c>
      <c r="BK156" s="65">
        <f t="shared" si="221"/>
        <v>-30897021.210141804</v>
      </c>
      <c r="BL156" s="65">
        <f t="shared" si="221"/>
        <v>-31105412.381593082</v>
      </c>
      <c r="BM156" s="65">
        <f t="shared" si="221"/>
        <v>-31316528.598092213</v>
      </c>
    </row>
    <row r="157" spans="1:65" hidden="1" x14ac:dyDescent="0.2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65" x14ac:dyDescent="0.25">
      <c r="A158" s="50" t="s">
        <v>107</v>
      </c>
      <c r="B158" s="29"/>
      <c r="C158" s="29">
        <v>40000000</v>
      </c>
      <c r="D158" s="29">
        <f t="shared" ref="D158:K158" si="222">C158-D216</f>
        <v>40000000</v>
      </c>
      <c r="E158" s="29">
        <f t="shared" si="222"/>
        <v>34500000</v>
      </c>
      <c r="F158" s="29">
        <f t="shared" si="222"/>
        <v>34500000</v>
      </c>
      <c r="G158" s="29">
        <f t="shared" si="222"/>
        <v>33500000</v>
      </c>
      <c r="H158" s="29">
        <f t="shared" si="222"/>
        <v>32500000</v>
      </c>
      <c r="I158" s="29">
        <f t="shared" si="222"/>
        <v>31500000</v>
      </c>
      <c r="J158" s="29">
        <f t="shared" si="222"/>
        <v>30500000</v>
      </c>
      <c r="K158" s="29">
        <f t="shared" si="222"/>
        <v>30000000</v>
      </c>
      <c r="L158" s="29">
        <f t="shared" ref="L158:BE158" si="223">K158</f>
        <v>30000000</v>
      </c>
      <c r="M158" s="29">
        <f t="shared" si="223"/>
        <v>30000000</v>
      </c>
      <c r="N158" s="29">
        <f t="shared" si="223"/>
        <v>30000000</v>
      </c>
      <c r="O158" s="29">
        <f t="shared" si="223"/>
        <v>30000000</v>
      </c>
      <c r="P158" s="29">
        <f t="shared" si="223"/>
        <v>30000000</v>
      </c>
      <c r="Q158" s="29">
        <f t="shared" si="223"/>
        <v>30000000</v>
      </c>
      <c r="R158" s="29">
        <f t="shared" si="223"/>
        <v>30000000</v>
      </c>
      <c r="S158" s="29">
        <f t="shared" si="223"/>
        <v>30000000</v>
      </c>
      <c r="T158" s="29">
        <f t="shared" si="223"/>
        <v>30000000</v>
      </c>
      <c r="U158" s="29">
        <f t="shared" si="223"/>
        <v>30000000</v>
      </c>
      <c r="V158" s="29">
        <f t="shared" si="223"/>
        <v>30000000</v>
      </c>
      <c r="W158" s="29">
        <f t="shared" si="223"/>
        <v>30000000</v>
      </c>
      <c r="X158" s="29">
        <f t="shared" si="223"/>
        <v>30000000</v>
      </c>
      <c r="Y158" s="29">
        <f t="shared" si="223"/>
        <v>30000000</v>
      </c>
      <c r="Z158" s="29">
        <f t="shared" si="223"/>
        <v>30000000</v>
      </c>
      <c r="AA158" s="29">
        <f t="shared" si="223"/>
        <v>30000000</v>
      </c>
      <c r="AB158" s="29">
        <f t="shared" si="223"/>
        <v>30000000</v>
      </c>
      <c r="AC158" s="29">
        <f t="shared" si="223"/>
        <v>30000000</v>
      </c>
      <c r="AD158" s="29">
        <f t="shared" si="223"/>
        <v>30000000</v>
      </c>
      <c r="AE158" s="29">
        <f t="shared" si="223"/>
        <v>30000000</v>
      </c>
      <c r="AF158" s="29">
        <f t="shared" si="223"/>
        <v>30000000</v>
      </c>
      <c r="AG158" s="29">
        <f t="shared" si="223"/>
        <v>30000000</v>
      </c>
      <c r="AH158" s="29">
        <f t="shared" si="223"/>
        <v>30000000</v>
      </c>
      <c r="AI158" s="29">
        <f t="shared" si="223"/>
        <v>30000000</v>
      </c>
      <c r="AJ158" s="29">
        <f t="shared" si="223"/>
        <v>30000000</v>
      </c>
      <c r="AK158" s="29">
        <f t="shared" si="223"/>
        <v>30000000</v>
      </c>
      <c r="AL158" s="29">
        <f t="shared" si="223"/>
        <v>30000000</v>
      </c>
      <c r="AM158" s="29">
        <f t="shared" si="223"/>
        <v>30000000</v>
      </c>
      <c r="AN158" s="65">
        <f t="shared" si="223"/>
        <v>30000000</v>
      </c>
      <c r="AO158" s="65">
        <f t="shared" si="223"/>
        <v>30000000</v>
      </c>
      <c r="AP158" s="65">
        <f t="shared" si="223"/>
        <v>30000000</v>
      </c>
      <c r="AQ158" s="65">
        <f t="shared" si="223"/>
        <v>30000000</v>
      </c>
      <c r="AR158" s="65">
        <f t="shared" si="223"/>
        <v>30000000</v>
      </c>
      <c r="AS158" s="65">
        <f t="shared" si="223"/>
        <v>30000000</v>
      </c>
      <c r="AT158" s="65">
        <f t="shared" si="223"/>
        <v>30000000</v>
      </c>
      <c r="AU158" s="65">
        <f t="shared" si="223"/>
        <v>30000000</v>
      </c>
      <c r="AV158" s="65">
        <f t="shared" si="223"/>
        <v>30000000</v>
      </c>
      <c r="AW158" s="65">
        <f t="shared" si="223"/>
        <v>30000000</v>
      </c>
      <c r="AX158" s="65">
        <f t="shared" si="223"/>
        <v>30000000</v>
      </c>
      <c r="AY158" s="65">
        <f t="shared" si="223"/>
        <v>30000000</v>
      </c>
      <c r="AZ158" s="65">
        <f t="shared" si="223"/>
        <v>30000000</v>
      </c>
      <c r="BA158" s="65">
        <f t="shared" si="223"/>
        <v>30000000</v>
      </c>
      <c r="BB158" s="65">
        <f t="shared" si="223"/>
        <v>30000000</v>
      </c>
      <c r="BC158" s="65">
        <f t="shared" si="223"/>
        <v>30000000</v>
      </c>
      <c r="BD158" s="65">
        <f t="shared" si="223"/>
        <v>30000000</v>
      </c>
      <c r="BE158" s="65">
        <f t="shared" si="223"/>
        <v>30000000</v>
      </c>
      <c r="BF158" s="65">
        <f t="shared" ref="BF158" si="224">BE158</f>
        <v>30000000</v>
      </c>
      <c r="BG158" s="65">
        <f t="shared" ref="BG158" si="225">BF158</f>
        <v>30000000</v>
      </c>
      <c r="BH158" s="65">
        <f t="shared" ref="BH158" si="226">BG158</f>
        <v>30000000</v>
      </c>
      <c r="BI158" s="65">
        <f t="shared" ref="BI158" si="227">BH158</f>
        <v>30000000</v>
      </c>
      <c r="BJ158" s="65">
        <f t="shared" ref="BJ158" si="228">BI158</f>
        <v>30000000</v>
      </c>
      <c r="BK158" s="65">
        <f t="shared" ref="BK158" si="229">BJ158</f>
        <v>30000000</v>
      </c>
      <c r="BL158" s="65">
        <f t="shared" ref="BL158" si="230">BK158</f>
        <v>30000000</v>
      </c>
      <c r="BM158" s="65">
        <f t="shared" ref="BM158" si="231">BL158</f>
        <v>30000000</v>
      </c>
    </row>
    <row r="159" spans="1:65" s="53" customFormat="1" x14ac:dyDescent="0.25">
      <c r="A159" s="51" t="s">
        <v>108</v>
      </c>
      <c r="B159" s="52"/>
      <c r="C159" s="52">
        <v>1000000</v>
      </c>
      <c r="D159" s="52">
        <f t="shared" ref="D159:AI159" si="232">C159+D134-D201</f>
        <v>1000000</v>
      </c>
      <c r="E159" s="52">
        <f t="shared" si="232"/>
        <v>1000000</v>
      </c>
      <c r="F159" s="52">
        <f t="shared" si="232"/>
        <v>1000000</v>
      </c>
      <c r="G159" s="52">
        <f t="shared" si="232"/>
        <v>1000000</v>
      </c>
      <c r="H159" s="52">
        <f t="shared" si="232"/>
        <v>1000000</v>
      </c>
      <c r="I159" s="52">
        <f t="shared" si="232"/>
        <v>1000000</v>
      </c>
      <c r="J159" s="52">
        <f t="shared" si="232"/>
        <v>1000000</v>
      </c>
      <c r="K159" s="52">
        <f t="shared" si="232"/>
        <v>1000000.0000000001</v>
      </c>
      <c r="L159" s="52">
        <f t="shared" si="232"/>
        <v>1000000</v>
      </c>
      <c r="M159" s="52">
        <f t="shared" si="232"/>
        <v>1000000</v>
      </c>
      <c r="N159" s="52">
        <f t="shared" si="232"/>
        <v>1000000</v>
      </c>
      <c r="O159" s="52">
        <f t="shared" si="232"/>
        <v>1000000</v>
      </c>
      <c r="P159" s="52">
        <f t="shared" si="232"/>
        <v>1000000</v>
      </c>
      <c r="Q159" s="52">
        <f t="shared" si="232"/>
        <v>1000000</v>
      </c>
      <c r="R159" s="52">
        <f t="shared" si="232"/>
        <v>1000000</v>
      </c>
      <c r="S159" s="52">
        <f t="shared" si="232"/>
        <v>1000000</v>
      </c>
      <c r="T159" s="52">
        <f t="shared" si="232"/>
        <v>1000000</v>
      </c>
      <c r="U159" s="52">
        <f t="shared" si="232"/>
        <v>1000000</v>
      </c>
      <c r="V159" s="52">
        <f t="shared" si="232"/>
        <v>1000000</v>
      </c>
      <c r="W159" s="52">
        <f t="shared" si="232"/>
        <v>1000000</v>
      </c>
      <c r="X159" s="52">
        <f t="shared" si="232"/>
        <v>1000000</v>
      </c>
      <c r="Y159" s="52">
        <f t="shared" si="232"/>
        <v>1000000</v>
      </c>
      <c r="Z159" s="52">
        <f t="shared" si="232"/>
        <v>1000000</v>
      </c>
      <c r="AA159" s="52">
        <f t="shared" si="232"/>
        <v>1000000</v>
      </c>
      <c r="AB159" s="52">
        <f t="shared" si="232"/>
        <v>1000000</v>
      </c>
      <c r="AC159" s="52">
        <f t="shared" si="232"/>
        <v>1000000</v>
      </c>
      <c r="AD159" s="52">
        <f t="shared" si="232"/>
        <v>1000000</v>
      </c>
      <c r="AE159" s="52">
        <f t="shared" si="232"/>
        <v>1000000</v>
      </c>
      <c r="AF159" s="52">
        <f t="shared" si="232"/>
        <v>1000000</v>
      </c>
      <c r="AG159" s="52">
        <f t="shared" si="232"/>
        <v>1000000</v>
      </c>
      <c r="AH159" s="52">
        <f t="shared" si="232"/>
        <v>1000000</v>
      </c>
      <c r="AI159" s="52">
        <f t="shared" si="232"/>
        <v>1000000</v>
      </c>
      <c r="AJ159" s="52">
        <f t="shared" ref="AJ159:BE159" si="233">AI159+AJ134-AJ201</f>
        <v>1000000</v>
      </c>
      <c r="AK159" s="52">
        <f t="shared" si="233"/>
        <v>1000000</v>
      </c>
      <c r="AL159" s="52">
        <f t="shared" si="233"/>
        <v>1000000</v>
      </c>
      <c r="AM159" s="52">
        <f t="shared" si="233"/>
        <v>1000000</v>
      </c>
      <c r="AN159" s="67">
        <f t="shared" si="233"/>
        <v>1000000</v>
      </c>
      <c r="AO159" s="67">
        <f t="shared" si="233"/>
        <v>1000000</v>
      </c>
      <c r="AP159" s="67">
        <f t="shared" si="233"/>
        <v>1000000</v>
      </c>
      <c r="AQ159" s="67">
        <f t="shared" si="233"/>
        <v>1000000</v>
      </c>
      <c r="AR159" s="67">
        <f t="shared" si="233"/>
        <v>1000000</v>
      </c>
      <c r="AS159" s="67">
        <f t="shared" si="233"/>
        <v>1000000</v>
      </c>
      <c r="AT159" s="67">
        <f t="shared" si="233"/>
        <v>1000000</v>
      </c>
      <c r="AU159" s="67">
        <f t="shared" si="233"/>
        <v>1000000</v>
      </c>
      <c r="AV159" s="67">
        <f t="shared" si="233"/>
        <v>1000000</v>
      </c>
      <c r="AW159" s="67">
        <f t="shared" si="233"/>
        <v>1000000</v>
      </c>
      <c r="AX159" s="67">
        <f t="shared" si="233"/>
        <v>1000000</v>
      </c>
      <c r="AY159" s="67">
        <f t="shared" si="233"/>
        <v>1000000</v>
      </c>
      <c r="AZ159" s="67">
        <f t="shared" si="233"/>
        <v>1000000</v>
      </c>
      <c r="BA159" s="67">
        <f t="shared" si="233"/>
        <v>1000000</v>
      </c>
      <c r="BB159" s="67">
        <f t="shared" si="233"/>
        <v>1000000</v>
      </c>
      <c r="BC159" s="67">
        <f t="shared" si="233"/>
        <v>1000000</v>
      </c>
      <c r="BD159" s="67">
        <f t="shared" si="233"/>
        <v>1000000</v>
      </c>
      <c r="BE159" s="67">
        <f t="shared" si="233"/>
        <v>1000000</v>
      </c>
      <c r="BF159" s="67">
        <f t="shared" ref="BF159:BM159" si="234">BE159+BF134-BF201</f>
        <v>1000000</v>
      </c>
      <c r="BG159" s="67">
        <f t="shared" si="234"/>
        <v>1000000</v>
      </c>
      <c r="BH159" s="67">
        <f t="shared" si="234"/>
        <v>1000000</v>
      </c>
      <c r="BI159" s="67">
        <f t="shared" si="234"/>
        <v>1000000</v>
      </c>
      <c r="BJ159" s="67">
        <f t="shared" si="234"/>
        <v>1000000</v>
      </c>
      <c r="BK159" s="67">
        <f t="shared" si="234"/>
        <v>1000000</v>
      </c>
      <c r="BL159" s="67">
        <f t="shared" si="234"/>
        <v>1000000</v>
      </c>
      <c r="BM159" s="67">
        <f t="shared" si="234"/>
        <v>1000000</v>
      </c>
    </row>
    <row r="160" spans="1:65" x14ac:dyDescent="0.25">
      <c r="A160" s="50" t="s">
        <v>109</v>
      </c>
      <c r="B160" s="29"/>
      <c r="C160" s="29">
        <v>9000000</v>
      </c>
      <c r="D160" s="29">
        <f t="shared" ref="D160:K160" si="235">C160</f>
        <v>9000000</v>
      </c>
      <c r="E160" s="29">
        <f t="shared" si="235"/>
        <v>9000000</v>
      </c>
      <c r="F160" s="29">
        <f t="shared" si="235"/>
        <v>9000000</v>
      </c>
      <c r="G160" s="29">
        <f t="shared" si="235"/>
        <v>9000000</v>
      </c>
      <c r="H160" s="29">
        <f t="shared" si="235"/>
        <v>9000000</v>
      </c>
      <c r="I160" s="29">
        <f t="shared" si="235"/>
        <v>9000000</v>
      </c>
      <c r="J160" s="29">
        <f t="shared" si="235"/>
        <v>9000000</v>
      </c>
      <c r="K160" s="29">
        <f t="shared" si="235"/>
        <v>9000000</v>
      </c>
      <c r="L160" s="29">
        <f t="shared" ref="L160:AO160" si="236">K160-L216</f>
        <v>7500000</v>
      </c>
      <c r="M160" s="29">
        <f t="shared" si="236"/>
        <v>6000000</v>
      </c>
      <c r="N160" s="29">
        <f t="shared" si="236"/>
        <v>4500000</v>
      </c>
      <c r="O160" s="29">
        <f t="shared" si="236"/>
        <v>3000000</v>
      </c>
      <c r="P160" s="29">
        <f t="shared" si="236"/>
        <v>1500000</v>
      </c>
      <c r="Q160" s="29">
        <f t="shared" si="236"/>
        <v>800000</v>
      </c>
      <c r="R160" s="29">
        <f t="shared" si="236"/>
        <v>300000</v>
      </c>
      <c r="S160" s="29">
        <f t="shared" si="236"/>
        <v>0</v>
      </c>
      <c r="T160" s="29">
        <f t="shared" si="236"/>
        <v>0</v>
      </c>
      <c r="U160" s="29">
        <f t="shared" si="236"/>
        <v>0</v>
      </c>
      <c r="V160" s="29">
        <f t="shared" si="236"/>
        <v>0</v>
      </c>
      <c r="W160" s="29">
        <f t="shared" si="236"/>
        <v>0</v>
      </c>
      <c r="X160" s="29">
        <f t="shared" si="236"/>
        <v>0</v>
      </c>
      <c r="Y160" s="29">
        <f t="shared" si="236"/>
        <v>0</v>
      </c>
      <c r="Z160" s="29">
        <f t="shared" si="236"/>
        <v>0</v>
      </c>
      <c r="AA160" s="29">
        <f t="shared" si="236"/>
        <v>0</v>
      </c>
      <c r="AB160" s="29">
        <f t="shared" si="236"/>
        <v>0</v>
      </c>
      <c r="AC160" s="29">
        <f t="shared" si="236"/>
        <v>0</v>
      </c>
      <c r="AD160" s="29">
        <f t="shared" si="236"/>
        <v>0</v>
      </c>
      <c r="AE160" s="29">
        <f t="shared" si="236"/>
        <v>0</v>
      </c>
      <c r="AF160" s="29">
        <f t="shared" si="236"/>
        <v>0</v>
      </c>
      <c r="AG160" s="29">
        <f t="shared" si="236"/>
        <v>0</v>
      </c>
      <c r="AH160" s="29">
        <f t="shared" si="236"/>
        <v>0</v>
      </c>
      <c r="AI160" s="29">
        <f t="shared" si="236"/>
        <v>0</v>
      </c>
      <c r="AJ160" s="29">
        <f t="shared" si="236"/>
        <v>0</v>
      </c>
      <c r="AK160" s="29">
        <f t="shared" si="236"/>
        <v>0</v>
      </c>
      <c r="AL160" s="29">
        <f t="shared" si="236"/>
        <v>0</v>
      </c>
      <c r="AM160" s="29">
        <f t="shared" si="236"/>
        <v>0</v>
      </c>
      <c r="AN160" s="65">
        <f t="shared" si="236"/>
        <v>0</v>
      </c>
      <c r="AO160" s="65">
        <f t="shared" si="236"/>
        <v>0</v>
      </c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</row>
    <row r="161" spans="1:65" x14ac:dyDescent="0.2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65" x14ac:dyDescent="0.25">
      <c r="A162" s="50" t="s">
        <v>110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</row>
    <row r="163" spans="1:65" x14ac:dyDescent="0.25">
      <c r="A163" s="71" t="s">
        <v>111</v>
      </c>
      <c r="B163" s="72"/>
      <c r="C163" s="72">
        <v>24100000</v>
      </c>
      <c r="D163" s="72">
        <f t="shared" ref="D163:AI163" si="237">C163+D206-D207</f>
        <v>30300000</v>
      </c>
      <c r="E163" s="72">
        <f t="shared" si="237"/>
        <v>43200000</v>
      </c>
      <c r="F163" s="72">
        <f t="shared" si="237"/>
        <v>50200000</v>
      </c>
      <c r="G163" s="72">
        <f t="shared" si="237"/>
        <v>53700000</v>
      </c>
      <c r="H163" s="72">
        <f t="shared" si="237"/>
        <v>56300000</v>
      </c>
      <c r="I163" s="72">
        <f t="shared" si="237"/>
        <v>58100000</v>
      </c>
      <c r="J163" s="73">
        <f t="shared" si="237"/>
        <v>58700000</v>
      </c>
      <c r="K163" s="72">
        <f t="shared" si="237"/>
        <v>57800000</v>
      </c>
      <c r="L163" s="72">
        <f t="shared" si="237"/>
        <v>56700000</v>
      </c>
      <c r="M163" s="72">
        <f t="shared" si="237"/>
        <v>54300000</v>
      </c>
      <c r="N163" s="72">
        <f t="shared" si="237"/>
        <v>50600000</v>
      </c>
      <c r="O163" s="72">
        <f t="shared" si="237"/>
        <v>48500000</v>
      </c>
      <c r="P163" s="72">
        <f t="shared" si="237"/>
        <v>46400000</v>
      </c>
      <c r="Q163" s="72">
        <f t="shared" si="237"/>
        <v>44300000</v>
      </c>
      <c r="R163" s="72">
        <f t="shared" si="237"/>
        <v>42200000</v>
      </c>
      <c r="S163" s="72">
        <f t="shared" si="237"/>
        <v>40100000</v>
      </c>
      <c r="T163" s="72">
        <f t="shared" si="237"/>
        <v>38000000</v>
      </c>
      <c r="U163" s="72">
        <f t="shared" si="237"/>
        <v>36000000</v>
      </c>
      <c r="V163" s="72">
        <f t="shared" si="237"/>
        <v>34000000</v>
      </c>
      <c r="W163" s="72">
        <f t="shared" si="237"/>
        <v>32000000</v>
      </c>
      <c r="X163" s="72">
        <f t="shared" si="237"/>
        <v>30000000</v>
      </c>
      <c r="Y163" s="72">
        <f t="shared" si="237"/>
        <v>28000000</v>
      </c>
      <c r="Z163" s="72">
        <f t="shared" si="237"/>
        <v>26000000</v>
      </c>
      <c r="AA163" s="72">
        <f t="shared" si="237"/>
        <v>24000000</v>
      </c>
      <c r="AB163" s="72">
        <f t="shared" si="237"/>
        <v>22000000</v>
      </c>
      <c r="AC163" s="72">
        <f t="shared" si="237"/>
        <v>20000000</v>
      </c>
      <c r="AD163" s="72">
        <f t="shared" si="237"/>
        <v>18000000</v>
      </c>
      <c r="AE163" s="72">
        <f t="shared" si="237"/>
        <v>16000000</v>
      </c>
      <c r="AF163" s="72">
        <f t="shared" si="237"/>
        <v>14000000</v>
      </c>
      <c r="AG163" s="72">
        <f t="shared" si="237"/>
        <v>12000000</v>
      </c>
      <c r="AH163" s="72">
        <f t="shared" si="237"/>
        <v>10000000</v>
      </c>
      <c r="AI163" s="72">
        <f t="shared" si="237"/>
        <v>8000000</v>
      </c>
      <c r="AJ163" s="72">
        <f t="shared" ref="AJ163:BE163" si="238">AI163+AJ206-AJ207</f>
        <v>6000000</v>
      </c>
      <c r="AK163" s="72">
        <f t="shared" si="238"/>
        <v>4000000</v>
      </c>
      <c r="AL163" s="72">
        <f t="shared" si="238"/>
        <v>2000000</v>
      </c>
      <c r="AM163" s="72">
        <f t="shared" si="238"/>
        <v>0</v>
      </c>
      <c r="AN163" s="65">
        <f t="shared" si="238"/>
        <v>0</v>
      </c>
      <c r="AO163" s="65">
        <f t="shared" si="238"/>
        <v>0</v>
      </c>
      <c r="AP163" s="65">
        <f t="shared" si="238"/>
        <v>0</v>
      </c>
      <c r="AQ163" s="65">
        <f t="shared" si="238"/>
        <v>0</v>
      </c>
      <c r="AR163" s="65">
        <f t="shared" si="238"/>
        <v>0</v>
      </c>
      <c r="AS163" s="65">
        <f t="shared" si="238"/>
        <v>0</v>
      </c>
      <c r="AT163" s="65">
        <f t="shared" si="238"/>
        <v>0</v>
      </c>
      <c r="AU163" s="65">
        <f t="shared" si="238"/>
        <v>0</v>
      </c>
      <c r="AV163" s="65">
        <f t="shared" si="238"/>
        <v>0</v>
      </c>
      <c r="AW163" s="65">
        <f t="shared" si="238"/>
        <v>0</v>
      </c>
      <c r="AX163" s="65">
        <f t="shared" si="238"/>
        <v>0</v>
      </c>
      <c r="AY163" s="65">
        <f t="shared" si="238"/>
        <v>0</v>
      </c>
      <c r="AZ163" s="65">
        <f t="shared" si="238"/>
        <v>0</v>
      </c>
      <c r="BA163" s="65">
        <f t="shared" si="238"/>
        <v>0</v>
      </c>
      <c r="BB163" s="65">
        <f t="shared" si="238"/>
        <v>0</v>
      </c>
      <c r="BC163" s="65">
        <f t="shared" si="238"/>
        <v>0</v>
      </c>
      <c r="BD163" s="65">
        <f t="shared" si="238"/>
        <v>0</v>
      </c>
      <c r="BE163" s="65">
        <f t="shared" si="238"/>
        <v>0</v>
      </c>
      <c r="BF163" s="65">
        <f t="shared" ref="BF163:BM163" si="239">BE163+BF206-BF207</f>
        <v>0</v>
      </c>
      <c r="BG163" s="65">
        <f t="shared" si="239"/>
        <v>0</v>
      </c>
      <c r="BH163" s="65">
        <f t="shared" si="239"/>
        <v>0</v>
      </c>
      <c r="BI163" s="65">
        <f t="shared" si="239"/>
        <v>0</v>
      </c>
      <c r="BJ163" s="65">
        <f t="shared" si="239"/>
        <v>0</v>
      </c>
      <c r="BK163" s="65">
        <f t="shared" si="239"/>
        <v>0</v>
      </c>
      <c r="BL163" s="65">
        <f t="shared" si="239"/>
        <v>0</v>
      </c>
      <c r="BM163" s="65">
        <f t="shared" si="239"/>
        <v>0</v>
      </c>
    </row>
    <row r="164" spans="1:65" x14ac:dyDescent="0.2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65" x14ac:dyDescent="0.25">
      <c r="A165" s="50" t="s">
        <v>112</v>
      </c>
      <c r="B165" s="29"/>
      <c r="C165" s="29">
        <v>1500000</v>
      </c>
      <c r="D165" s="29">
        <f t="shared" ref="D165:I165" si="240">C165-D197</f>
        <v>1000000</v>
      </c>
      <c r="E165" s="29">
        <f t="shared" si="240"/>
        <v>500000</v>
      </c>
      <c r="F165" s="29">
        <f t="shared" si="240"/>
        <v>0</v>
      </c>
      <c r="G165" s="29">
        <f t="shared" si="240"/>
        <v>0</v>
      </c>
      <c r="H165" s="29">
        <f t="shared" si="240"/>
        <v>0</v>
      </c>
      <c r="I165" s="29">
        <f t="shared" si="240"/>
        <v>0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</row>
    <row r="166" spans="1:65" s="35" customFormat="1" x14ac:dyDescent="0.25">
      <c r="A166" s="38" t="s">
        <v>113</v>
      </c>
      <c r="B166" s="39"/>
      <c r="C166" s="39">
        <f t="shared" ref="C166:BE166" si="241">SUM(C154:C165)</f>
        <v>3100000</v>
      </c>
      <c r="D166" s="39">
        <f t="shared" si="241"/>
        <v>4468456.799999997</v>
      </c>
      <c r="E166" s="39">
        <f t="shared" si="241"/>
        <v>7251271.1861758083</v>
      </c>
      <c r="F166" s="39">
        <f t="shared" si="241"/>
        <v>10142045.326270983</v>
      </c>
      <c r="G166" s="39">
        <f t="shared" si="241"/>
        <v>9932701.1429626942</v>
      </c>
      <c r="H166" s="39">
        <f t="shared" si="241"/>
        <v>9720805.8936289847</v>
      </c>
      <c r="I166" s="39">
        <f t="shared" si="241"/>
        <v>9623719.6068502665</v>
      </c>
      <c r="J166" s="39">
        <f t="shared" si="241"/>
        <v>9377428.4142125398</v>
      </c>
      <c r="K166" s="39">
        <f t="shared" si="241"/>
        <v>9206544.5487618744</v>
      </c>
      <c r="L166" s="39">
        <f t="shared" si="241"/>
        <v>9058139.6767769158</v>
      </c>
      <c r="M166" s="39">
        <f t="shared" si="241"/>
        <v>8833911.5628589839</v>
      </c>
      <c r="N166" s="39">
        <f t="shared" si="241"/>
        <v>8682350.7350064814</v>
      </c>
      <c r="O166" s="39">
        <f t="shared" si="241"/>
        <v>8532573.8163400143</v>
      </c>
      <c r="P166" s="39">
        <f t="shared" si="241"/>
        <v>8423123.3951535523</v>
      </c>
      <c r="Q166" s="39">
        <f t="shared" si="241"/>
        <v>8153982.7364218831</v>
      </c>
      <c r="R166" s="39">
        <f t="shared" si="241"/>
        <v>8125134.9377695695</v>
      </c>
      <c r="S166" s="39">
        <f t="shared" si="241"/>
        <v>7936562.9277973995</v>
      </c>
      <c r="T166" s="39">
        <f t="shared" si="241"/>
        <v>7688249.4643921778</v>
      </c>
      <c r="U166" s="39">
        <f t="shared" si="241"/>
        <v>7580177.133019574</v>
      </c>
      <c r="V166" s="39">
        <f t="shared" si="241"/>
        <v>7310328.3449999094</v>
      </c>
      <c r="W166" s="39">
        <f t="shared" si="241"/>
        <v>7078685.3357667103</v>
      </c>
      <c r="X166" s="39">
        <f t="shared" si="241"/>
        <v>7085230.1631078497</v>
      </c>
      <c r="Y166" s="39">
        <f t="shared" si="241"/>
        <v>6729944.7053890675</v>
      </c>
      <c r="Z166" s="39">
        <f t="shared" si="241"/>
        <v>6612810.6597597599</v>
      </c>
      <c r="AA166" s="39">
        <f t="shared" si="241"/>
        <v>6533809.5403408259</v>
      </c>
      <c r="AB166" s="39">
        <f t="shared" si="241"/>
        <v>6292922.6763943732</v>
      </c>
      <c r="AC166" s="39">
        <f t="shared" si="241"/>
        <v>6090131.210475117</v>
      </c>
      <c r="AD166" s="39">
        <f t="shared" si="241"/>
        <v>5925416.0965633392</v>
      </c>
      <c r="AE166" s="39">
        <f t="shared" si="241"/>
        <v>5798758.0981791094</v>
      </c>
      <c r="AF166" s="39">
        <f t="shared" si="241"/>
        <v>5510137.7864777073</v>
      </c>
      <c r="AG166" s="39">
        <f t="shared" si="241"/>
        <v>5459535.538325958</v>
      </c>
      <c r="AH166" s="39">
        <f t="shared" si="241"/>
        <v>5246931.5343593583</v>
      </c>
      <c r="AI166" s="39">
        <f t="shared" si="241"/>
        <v>5072305.7570197582</v>
      </c>
      <c r="AJ166" s="39">
        <f t="shared" si="241"/>
        <v>4935637.9885734282</v>
      </c>
      <c r="AK166" s="39">
        <f t="shared" si="241"/>
        <v>4636907.8091093004</v>
      </c>
      <c r="AL166" s="39">
        <f t="shared" si="241"/>
        <v>4576094.5945171975</v>
      </c>
      <c r="AM166" s="39">
        <f t="shared" si="241"/>
        <v>4353177.5144458413</v>
      </c>
      <c r="AN166" s="63">
        <f t="shared" si="241"/>
        <v>4202675.5302404314</v>
      </c>
      <c r="AO166" s="63">
        <f t="shared" si="241"/>
        <v>4050027.3928596377</v>
      </c>
      <c r="AP166" s="63">
        <f t="shared" si="241"/>
        <v>3895211.6407717057</v>
      </c>
      <c r="AQ166" s="63">
        <f t="shared" si="241"/>
        <v>3538206.5978295654</v>
      </c>
      <c r="AR166" s="63">
        <f t="shared" si="241"/>
        <v>3378990.3711246625</v>
      </c>
      <c r="AS166" s="63">
        <f t="shared" si="241"/>
        <v>3217540.8488193825</v>
      </c>
      <c r="AT166" s="63">
        <f t="shared" si="241"/>
        <v>3053835.6979577169</v>
      </c>
      <c r="AU166" s="63">
        <f t="shared" si="241"/>
        <v>2887852.3622540981</v>
      </c>
      <c r="AV166" s="63">
        <f t="shared" si="241"/>
        <v>2719568.0598601103</v>
      </c>
      <c r="AW166" s="63">
        <f t="shared" si="241"/>
        <v>2548959.7811088488</v>
      </c>
      <c r="AX166" s="63">
        <f t="shared" si="241"/>
        <v>2376004.2862367406</v>
      </c>
      <c r="AY166" s="63">
        <f t="shared" si="241"/>
        <v>2200678.1030825786</v>
      </c>
      <c r="AZ166" s="63">
        <f t="shared" si="241"/>
        <v>2022957.5247635469</v>
      </c>
      <c r="BA166" s="63">
        <f t="shared" si="241"/>
        <v>1842818.6073279902</v>
      </c>
      <c r="BB166" s="63">
        <f t="shared" si="241"/>
        <v>1660237.1673847362</v>
      </c>
      <c r="BC166" s="63">
        <f t="shared" si="241"/>
        <v>1475188.7797087207</v>
      </c>
      <c r="BD166" s="63">
        <f t="shared" si="241"/>
        <v>1287648.7748226114</v>
      </c>
      <c r="BE166" s="63">
        <f t="shared" si="241"/>
        <v>1097592.2365543097</v>
      </c>
      <c r="BF166" s="63">
        <f t="shared" ref="BF166:BM166" si="242">SUM(BF154:BF165)</f>
        <v>904993.99956998974</v>
      </c>
      <c r="BG166" s="63">
        <f t="shared" si="242"/>
        <v>709828.64688249677</v>
      </c>
      <c r="BH166" s="63">
        <f t="shared" si="242"/>
        <v>712070.50733479112</v>
      </c>
      <c r="BI166" s="63">
        <f t="shared" si="242"/>
        <v>511693.65305827931</v>
      </c>
      <c r="BJ166" s="63">
        <f t="shared" si="242"/>
        <v>308671.89690566808</v>
      </c>
      <c r="BK166" s="63">
        <f t="shared" si="242"/>
        <v>102978.78985819593</v>
      </c>
      <c r="BL166" s="63">
        <f t="shared" si="242"/>
        <v>-105412.3815930821</v>
      </c>
      <c r="BM166" s="63">
        <f t="shared" si="242"/>
        <v>-316528.59809221327</v>
      </c>
    </row>
    <row r="167" spans="1:65" x14ac:dyDescent="0.2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65" hidden="1" x14ac:dyDescent="0.2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</row>
    <row r="169" spans="1:65" ht="15.75" x14ac:dyDescent="0.25">
      <c r="A169" s="5" t="s">
        <v>114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</row>
    <row r="170" spans="1:65" hidden="1" x14ac:dyDescent="0.25">
      <c r="A170" s="50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</row>
    <row r="171" spans="1:65" x14ac:dyDescent="0.25">
      <c r="A171" s="49" t="s">
        <v>115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</row>
    <row r="172" spans="1:65" x14ac:dyDescent="0.25">
      <c r="A172" s="50" t="s">
        <v>116</v>
      </c>
      <c r="B172" s="29"/>
      <c r="C172" s="29">
        <f t="shared" ref="C172:BE172" si="243">C83</f>
        <v>0</v>
      </c>
      <c r="D172" s="29">
        <f t="shared" si="243"/>
        <v>10078800</v>
      </c>
      <c r="E172" s="29">
        <f t="shared" si="243"/>
        <v>11213293.012772352</v>
      </c>
      <c r="F172" s="29">
        <f t="shared" si="243"/>
        <v>12383193.688955672</v>
      </c>
      <c r="G172" s="29">
        <f t="shared" si="243"/>
        <v>14032291.510142751</v>
      </c>
      <c r="H172" s="29">
        <f t="shared" si="243"/>
        <v>15399599.09842224</v>
      </c>
      <c r="I172" s="29">
        <f t="shared" si="243"/>
        <v>16835823.290758826</v>
      </c>
      <c r="J172" s="29">
        <f t="shared" si="243"/>
        <v>18341670.924117204</v>
      </c>
      <c r="K172" s="29">
        <f t="shared" si="243"/>
        <v>19917848.835462056</v>
      </c>
      <c r="L172" s="29">
        <f t="shared" si="243"/>
        <v>21565063.861758076</v>
      </c>
      <c r="M172" s="29">
        <f t="shared" si="243"/>
        <v>23284022.839969948</v>
      </c>
      <c r="N172" s="29">
        <f t="shared" si="243"/>
        <v>25075432.607062358</v>
      </c>
      <c r="O172" s="29">
        <f t="shared" si="243"/>
        <v>26940000</v>
      </c>
      <c r="P172" s="29">
        <f t="shared" si="243"/>
        <v>26940000</v>
      </c>
      <c r="Q172" s="29">
        <f t="shared" si="243"/>
        <v>26940000</v>
      </c>
      <c r="R172" s="29">
        <f t="shared" si="243"/>
        <v>26940000</v>
      </c>
      <c r="S172" s="29">
        <f t="shared" si="243"/>
        <v>26940000</v>
      </c>
      <c r="T172" s="29">
        <f t="shared" si="243"/>
        <v>26940000</v>
      </c>
      <c r="U172" s="29">
        <f t="shared" si="243"/>
        <v>26940000</v>
      </c>
      <c r="V172" s="29">
        <f t="shared" si="243"/>
        <v>26940000</v>
      </c>
      <c r="W172" s="29">
        <f t="shared" si="243"/>
        <v>26940000</v>
      </c>
      <c r="X172" s="29">
        <f t="shared" si="243"/>
        <v>26940000</v>
      </c>
      <c r="Y172" s="29">
        <f t="shared" si="243"/>
        <v>26940000</v>
      </c>
      <c r="Z172" s="29">
        <f t="shared" si="243"/>
        <v>26940000</v>
      </c>
      <c r="AA172" s="29">
        <f t="shared" si="243"/>
        <v>26940000</v>
      </c>
      <c r="AB172" s="29">
        <f t="shared" si="243"/>
        <v>26940000</v>
      </c>
      <c r="AC172" s="29">
        <f t="shared" si="243"/>
        <v>26940000</v>
      </c>
      <c r="AD172" s="29">
        <f t="shared" si="243"/>
        <v>26940000</v>
      </c>
      <c r="AE172" s="29">
        <f t="shared" si="243"/>
        <v>26940000</v>
      </c>
      <c r="AF172" s="29">
        <f t="shared" si="243"/>
        <v>26940000</v>
      </c>
      <c r="AG172" s="29">
        <f t="shared" si="243"/>
        <v>26940000</v>
      </c>
      <c r="AH172" s="29">
        <f t="shared" si="243"/>
        <v>26940000</v>
      </c>
      <c r="AI172" s="29">
        <f t="shared" si="243"/>
        <v>26940000</v>
      </c>
      <c r="AJ172" s="29">
        <f t="shared" si="243"/>
        <v>26940000</v>
      </c>
      <c r="AK172" s="29">
        <f t="shared" si="243"/>
        <v>26940000</v>
      </c>
      <c r="AL172" s="29">
        <f t="shared" si="243"/>
        <v>26940000</v>
      </c>
      <c r="AM172" s="29">
        <f t="shared" si="243"/>
        <v>26940000</v>
      </c>
      <c r="AN172" s="65">
        <f t="shared" si="243"/>
        <v>30217500</v>
      </c>
      <c r="AO172" s="65">
        <f t="shared" si="243"/>
        <v>30217500</v>
      </c>
      <c r="AP172" s="65">
        <f t="shared" si="243"/>
        <v>30217500</v>
      </c>
      <c r="AQ172" s="65">
        <f t="shared" si="243"/>
        <v>30217500</v>
      </c>
      <c r="AR172" s="65">
        <f t="shared" si="243"/>
        <v>30217500</v>
      </c>
      <c r="AS172" s="65">
        <f t="shared" si="243"/>
        <v>30217500</v>
      </c>
      <c r="AT172" s="65">
        <f t="shared" si="243"/>
        <v>30217500</v>
      </c>
      <c r="AU172" s="65">
        <f t="shared" si="243"/>
        <v>30217500</v>
      </c>
      <c r="AV172" s="65">
        <f t="shared" si="243"/>
        <v>30217500</v>
      </c>
      <c r="AW172" s="65">
        <f t="shared" si="243"/>
        <v>30217500</v>
      </c>
      <c r="AX172" s="65">
        <f t="shared" si="243"/>
        <v>30217500</v>
      </c>
      <c r="AY172" s="65">
        <f t="shared" si="243"/>
        <v>30217500</v>
      </c>
      <c r="AZ172" s="65">
        <f t="shared" si="243"/>
        <v>30217500</v>
      </c>
      <c r="BA172" s="65">
        <f t="shared" si="243"/>
        <v>30217500</v>
      </c>
      <c r="BB172" s="65">
        <f t="shared" si="243"/>
        <v>30217500</v>
      </c>
      <c r="BC172" s="65">
        <f t="shared" si="243"/>
        <v>30217500</v>
      </c>
      <c r="BD172" s="65">
        <f t="shared" si="243"/>
        <v>30217500</v>
      </c>
      <c r="BE172" s="65">
        <f t="shared" si="243"/>
        <v>30217500</v>
      </c>
      <c r="BF172" s="65">
        <f t="shared" ref="BF172:BM172" si="244">BF83</f>
        <v>30217500</v>
      </c>
      <c r="BG172" s="65">
        <f t="shared" si="244"/>
        <v>30217500</v>
      </c>
      <c r="BH172" s="65">
        <f t="shared" si="244"/>
        <v>30217500</v>
      </c>
      <c r="BI172" s="65">
        <f t="shared" si="244"/>
        <v>30217500</v>
      </c>
      <c r="BJ172" s="65">
        <f t="shared" si="244"/>
        <v>30217500</v>
      </c>
      <c r="BK172" s="65">
        <f t="shared" si="244"/>
        <v>30217500</v>
      </c>
      <c r="BL172" s="65">
        <f t="shared" si="244"/>
        <v>30217500</v>
      </c>
      <c r="BM172" s="65">
        <f t="shared" si="244"/>
        <v>30217500</v>
      </c>
    </row>
    <row r="173" spans="1:65" x14ac:dyDescent="0.2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</row>
    <row r="174" spans="1:65" s="35" customFormat="1" x14ac:dyDescent="0.25">
      <c r="A174" s="38" t="s">
        <v>117</v>
      </c>
      <c r="B174" s="39"/>
      <c r="C174" s="39">
        <f t="shared" ref="C174:BE174" si="245">SUM(C172:C173)</f>
        <v>0</v>
      </c>
      <c r="D174" s="39">
        <f t="shared" si="245"/>
        <v>10078800</v>
      </c>
      <c r="E174" s="39">
        <f t="shared" si="245"/>
        <v>11213293.012772352</v>
      </c>
      <c r="F174" s="39">
        <f t="shared" si="245"/>
        <v>12383193.688955672</v>
      </c>
      <c r="G174" s="39">
        <f t="shared" si="245"/>
        <v>14032291.510142751</v>
      </c>
      <c r="H174" s="39">
        <f t="shared" si="245"/>
        <v>15399599.09842224</v>
      </c>
      <c r="I174" s="39">
        <f t="shared" si="245"/>
        <v>16835823.290758826</v>
      </c>
      <c r="J174" s="39">
        <f t="shared" si="245"/>
        <v>18341670.924117204</v>
      </c>
      <c r="K174" s="39">
        <f t="shared" si="245"/>
        <v>19917848.835462056</v>
      </c>
      <c r="L174" s="39">
        <f t="shared" si="245"/>
        <v>21565063.861758076</v>
      </c>
      <c r="M174" s="39">
        <f t="shared" si="245"/>
        <v>23284022.839969948</v>
      </c>
      <c r="N174" s="39">
        <f t="shared" si="245"/>
        <v>25075432.607062358</v>
      </c>
      <c r="O174" s="39">
        <f t="shared" si="245"/>
        <v>26940000</v>
      </c>
      <c r="P174" s="39">
        <f t="shared" si="245"/>
        <v>26940000</v>
      </c>
      <c r="Q174" s="39">
        <f t="shared" si="245"/>
        <v>26940000</v>
      </c>
      <c r="R174" s="39">
        <f t="shared" si="245"/>
        <v>26940000</v>
      </c>
      <c r="S174" s="39">
        <f t="shared" si="245"/>
        <v>26940000</v>
      </c>
      <c r="T174" s="39">
        <f t="shared" si="245"/>
        <v>26940000</v>
      </c>
      <c r="U174" s="39">
        <f t="shared" si="245"/>
        <v>26940000</v>
      </c>
      <c r="V174" s="39">
        <f t="shared" si="245"/>
        <v>26940000</v>
      </c>
      <c r="W174" s="39">
        <f t="shared" si="245"/>
        <v>26940000</v>
      </c>
      <c r="X174" s="39">
        <f t="shared" si="245"/>
        <v>26940000</v>
      </c>
      <c r="Y174" s="39">
        <f t="shared" si="245"/>
        <v>26940000</v>
      </c>
      <c r="Z174" s="39">
        <f t="shared" si="245"/>
        <v>26940000</v>
      </c>
      <c r="AA174" s="39">
        <f t="shared" si="245"/>
        <v>26940000</v>
      </c>
      <c r="AB174" s="39">
        <f t="shared" si="245"/>
        <v>26940000</v>
      </c>
      <c r="AC174" s="39">
        <f t="shared" si="245"/>
        <v>26940000</v>
      </c>
      <c r="AD174" s="39">
        <f t="shared" si="245"/>
        <v>26940000</v>
      </c>
      <c r="AE174" s="39">
        <f t="shared" si="245"/>
        <v>26940000</v>
      </c>
      <c r="AF174" s="39">
        <f t="shared" si="245"/>
        <v>26940000</v>
      </c>
      <c r="AG174" s="39">
        <f t="shared" si="245"/>
        <v>26940000</v>
      </c>
      <c r="AH174" s="39">
        <f t="shared" si="245"/>
        <v>26940000</v>
      </c>
      <c r="AI174" s="39">
        <f t="shared" si="245"/>
        <v>26940000</v>
      </c>
      <c r="AJ174" s="39">
        <f t="shared" si="245"/>
        <v>26940000</v>
      </c>
      <c r="AK174" s="39">
        <f t="shared" si="245"/>
        <v>26940000</v>
      </c>
      <c r="AL174" s="39">
        <f t="shared" si="245"/>
        <v>26940000</v>
      </c>
      <c r="AM174" s="39">
        <f t="shared" si="245"/>
        <v>26940000</v>
      </c>
      <c r="AN174" s="63">
        <f t="shared" si="245"/>
        <v>30217500</v>
      </c>
      <c r="AO174" s="63">
        <f t="shared" si="245"/>
        <v>30217500</v>
      </c>
      <c r="AP174" s="63">
        <f t="shared" si="245"/>
        <v>30217500</v>
      </c>
      <c r="AQ174" s="63">
        <f t="shared" si="245"/>
        <v>30217500</v>
      </c>
      <c r="AR174" s="63">
        <f t="shared" si="245"/>
        <v>30217500</v>
      </c>
      <c r="AS174" s="63">
        <f t="shared" si="245"/>
        <v>30217500</v>
      </c>
      <c r="AT174" s="63">
        <f t="shared" si="245"/>
        <v>30217500</v>
      </c>
      <c r="AU174" s="63">
        <f t="shared" si="245"/>
        <v>30217500</v>
      </c>
      <c r="AV174" s="63">
        <f t="shared" si="245"/>
        <v>30217500</v>
      </c>
      <c r="AW174" s="63">
        <f t="shared" si="245"/>
        <v>30217500</v>
      </c>
      <c r="AX174" s="63">
        <f t="shared" si="245"/>
        <v>30217500</v>
      </c>
      <c r="AY174" s="63">
        <f t="shared" si="245"/>
        <v>30217500</v>
      </c>
      <c r="AZ174" s="63">
        <f t="shared" si="245"/>
        <v>30217500</v>
      </c>
      <c r="BA174" s="63">
        <f t="shared" si="245"/>
        <v>30217500</v>
      </c>
      <c r="BB174" s="63">
        <f t="shared" si="245"/>
        <v>30217500</v>
      </c>
      <c r="BC174" s="63">
        <f t="shared" si="245"/>
        <v>30217500</v>
      </c>
      <c r="BD174" s="63">
        <f t="shared" si="245"/>
        <v>30217500</v>
      </c>
      <c r="BE174" s="63">
        <f t="shared" si="245"/>
        <v>30217500</v>
      </c>
      <c r="BF174" s="63">
        <f t="shared" ref="BF174:BM174" si="246">SUM(BF172:BF173)</f>
        <v>30217500</v>
      </c>
      <c r="BG174" s="63">
        <f t="shared" si="246"/>
        <v>30217500</v>
      </c>
      <c r="BH174" s="63">
        <f t="shared" si="246"/>
        <v>30217500</v>
      </c>
      <c r="BI174" s="63">
        <f t="shared" si="246"/>
        <v>30217500</v>
      </c>
      <c r="BJ174" s="63">
        <f t="shared" si="246"/>
        <v>30217500</v>
      </c>
      <c r="BK174" s="63">
        <f t="shared" si="246"/>
        <v>30217500</v>
      </c>
      <c r="BL174" s="63">
        <f t="shared" si="246"/>
        <v>30217500</v>
      </c>
      <c r="BM174" s="63">
        <f t="shared" si="246"/>
        <v>30217500</v>
      </c>
    </row>
    <row r="175" spans="1:65" x14ac:dyDescent="0.2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</row>
    <row r="176" spans="1:65" x14ac:dyDescent="0.25">
      <c r="A176" s="49" t="s">
        <v>74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</row>
    <row r="177" spans="1:65" x14ac:dyDescent="0.25">
      <c r="A177" s="50" t="s">
        <v>75</v>
      </c>
      <c r="B177" s="29"/>
      <c r="C177" s="29">
        <f>C87+C103+C120</f>
        <v>0</v>
      </c>
      <c r="D177" s="29">
        <f t="shared" ref="D177:M179" si="247">SUMIF($A$87:$A$135,$A177,D$87:D$135)</f>
        <v>4082400</v>
      </c>
      <c r="E177" s="29">
        <f t="shared" si="247"/>
        <v>4192540.4958677683</v>
      </c>
      <c r="F177" s="29">
        <f t="shared" si="247"/>
        <v>4273934.7107438017</v>
      </c>
      <c r="G177" s="29">
        <f t="shared" si="247"/>
        <v>4365173.5537190083</v>
      </c>
      <c r="H177" s="29">
        <f t="shared" si="247"/>
        <v>4457893.3884297516</v>
      </c>
      <c r="I177" s="29">
        <f t="shared" si="247"/>
        <v>4552094.2148760324</v>
      </c>
      <c r="J177" s="29">
        <f t="shared" si="247"/>
        <v>4647776.0330578508</v>
      </c>
      <c r="K177" s="29">
        <f t="shared" si="247"/>
        <v>4744938.8429752067</v>
      </c>
      <c r="L177" s="29">
        <f t="shared" si="247"/>
        <v>4843582.6446280982</v>
      </c>
      <c r="M177" s="29">
        <f t="shared" si="247"/>
        <v>4943707.4380165283</v>
      </c>
      <c r="N177" s="29">
        <f t="shared" ref="N177:W179" si="248">SUMIF($A$87:$A$135,$A177,N$87:N$135)</f>
        <v>5045313.2231404949</v>
      </c>
      <c r="O177" s="29">
        <f t="shared" si="248"/>
        <v>5148400</v>
      </c>
      <c r="P177" s="29">
        <f t="shared" si="248"/>
        <v>5148400</v>
      </c>
      <c r="Q177" s="29">
        <f t="shared" si="248"/>
        <v>5148400</v>
      </c>
      <c r="R177" s="29">
        <f t="shared" si="248"/>
        <v>5148400</v>
      </c>
      <c r="S177" s="29">
        <f t="shared" si="248"/>
        <v>5148400</v>
      </c>
      <c r="T177" s="29">
        <f t="shared" si="248"/>
        <v>5148400</v>
      </c>
      <c r="U177" s="29">
        <f t="shared" si="248"/>
        <v>5148400</v>
      </c>
      <c r="V177" s="29">
        <f t="shared" si="248"/>
        <v>5148400</v>
      </c>
      <c r="W177" s="29">
        <f t="shared" si="248"/>
        <v>5148400</v>
      </c>
      <c r="X177" s="29">
        <f t="shared" ref="X177:AG179" si="249">SUMIF($A$87:$A$135,$A177,X$87:X$135)</f>
        <v>5148400</v>
      </c>
      <c r="Y177" s="29">
        <f t="shared" si="249"/>
        <v>5148400</v>
      </c>
      <c r="Z177" s="29">
        <f t="shared" si="249"/>
        <v>5148400</v>
      </c>
      <c r="AA177" s="29">
        <f t="shared" si="249"/>
        <v>5148400</v>
      </c>
      <c r="AB177" s="29">
        <f t="shared" si="249"/>
        <v>5148400</v>
      </c>
      <c r="AC177" s="29">
        <f t="shared" si="249"/>
        <v>5148400</v>
      </c>
      <c r="AD177" s="29">
        <f t="shared" si="249"/>
        <v>5148400</v>
      </c>
      <c r="AE177" s="29">
        <f t="shared" si="249"/>
        <v>5148400</v>
      </c>
      <c r="AF177" s="29">
        <f t="shared" si="249"/>
        <v>5148400</v>
      </c>
      <c r="AG177" s="29">
        <f t="shared" si="249"/>
        <v>5148400</v>
      </c>
      <c r="AH177" s="29">
        <f t="shared" ref="AH177:AQ179" si="250">SUMIF($A$87:$A$135,$A177,AH$87:AH$135)</f>
        <v>5148400</v>
      </c>
      <c r="AI177" s="29">
        <f t="shared" si="250"/>
        <v>5148400</v>
      </c>
      <c r="AJ177" s="29">
        <f t="shared" si="250"/>
        <v>5148400</v>
      </c>
      <c r="AK177" s="29">
        <f t="shared" si="250"/>
        <v>5148400</v>
      </c>
      <c r="AL177" s="29">
        <f t="shared" si="250"/>
        <v>5148400</v>
      </c>
      <c r="AM177" s="29">
        <f t="shared" si="250"/>
        <v>5148400</v>
      </c>
      <c r="AN177" s="65">
        <f t="shared" si="250"/>
        <v>5216800</v>
      </c>
      <c r="AO177" s="65">
        <f t="shared" si="250"/>
        <v>5216800</v>
      </c>
      <c r="AP177" s="65">
        <f t="shared" si="250"/>
        <v>5216800</v>
      </c>
      <c r="AQ177" s="65">
        <f t="shared" si="250"/>
        <v>5216800</v>
      </c>
      <c r="AR177" s="65">
        <f t="shared" ref="AR177:BE179" si="251">SUMIF($A$87:$A$135,$A177,AR$87:AR$135)</f>
        <v>5216800</v>
      </c>
      <c r="AS177" s="65">
        <f t="shared" si="251"/>
        <v>5216800</v>
      </c>
      <c r="AT177" s="65">
        <f t="shared" si="251"/>
        <v>5216800</v>
      </c>
      <c r="AU177" s="65">
        <f t="shared" si="251"/>
        <v>5216800</v>
      </c>
      <c r="AV177" s="65">
        <f t="shared" si="251"/>
        <v>5216800</v>
      </c>
      <c r="AW177" s="65">
        <f t="shared" si="251"/>
        <v>5216800</v>
      </c>
      <c r="AX177" s="65">
        <f t="shared" si="251"/>
        <v>5216800</v>
      </c>
      <c r="AY177" s="65">
        <f t="shared" si="251"/>
        <v>5216800</v>
      </c>
      <c r="AZ177" s="65">
        <f t="shared" si="251"/>
        <v>5216800</v>
      </c>
      <c r="BA177" s="65">
        <f t="shared" si="251"/>
        <v>5216800</v>
      </c>
      <c r="BB177" s="65">
        <f t="shared" si="251"/>
        <v>5216800</v>
      </c>
      <c r="BC177" s="65">
        <f t="shared" si="251"/>
        <v>5216800</v>
      </c>
      <c r="BD177" s="65">
        <f t="shared" si="251"/>
        <v>5216800</v>
      </c>
      <c r="BE177" s="65">
        <f t="shared" si="251"/>
        <v>5216800</v>
      </c>
      <c r="BF177" s="65">
        <f t="shared" ref="BF177:BM179" si="252">SUMIF($A$87:$A$135,$A177,BF$87:BF$135)</f>
        <v>5216800</v>
      </c>
      <c r="BG177" s="65">
        <f t="shared" si="252"/>
        <v>5216800</v>
      </c>
      <c r="BH177" s="65">
        <f t="shared" si="252"/>
        <v>5216800</v>
      </c>
      <c r="BI177" s="65">
        <f t="shared" si="252"/>
        <v>5216800</v>
      </c>
      <c r="BJ177" s="65">
        <f t="shared" si="252"/>
        <v>5216800</v>
      </c>
      <c r="BK177" s="65">
        <f t="shared" si="252"/>
        <v>5216800</v>
      </c>
      <c r="BL177" s="65">
        <f t="shared" si="252"/>
        <v>5216800</v>
      </c>
      <c r="BM177" s="65">
        <f t="shared" si="252"/>
        <v>5216800</v>
      </c>
    </row>
    <row r="178" spans="1:65" x14ac:dyDescent="0.25">
      <c r="A178" s="50" t="s">
        <v>153</v>
      </c>
      <c r="B178" s="29"/>
      <c r="C178" s="29"/>
      <c r="D178" s="29">
        <f t="shared" si="247"/>
        <v>108345.60000000001</v>
      </c>
      <c r="E178" s="29">
        <f t="shared" si="247"/>
        <v>117759.51615326821</v>
      </c>
      <c r="F178" s="29">
        <f t="shared" si="247"/>
        <v>127598.32426746805</v>
      </c>
      <c r="G178" s="29">
        <f t="shared" si="247"/>
        <v>143187.498121713</v>
      </c>
      <c r="H178" s="29">
        <f t="shared" si="247"/>
        <v>159595.18918106687</v>
      </c>
      <c r="I178" s="29">
        <f t="shared" si="247"/>
        <v>176829.87948910595</v>
      </c>
      <c r="J178" s="29">
        <f t="shared" si="247"/>
        <v>194900.05108940645</v>
      </c>
      <c r="K178" s="29">
        <f t="shared" si="247"/>
        <v>213814.18602554468</v>
      </c>
      <c r="L178" s="29">
        <f t="shared" si="247"/>
        <v>233580.76634109693</v>
      </c>
      <c r="M178" s="29">
        <f t="shared" si="247"/>
        <v>254208.27407963938</v>
      </c>
      <c r="N178" s="29">
        <f t="shared" si="248"/>
        <v>275705.19128474826</v>
      </c>
      <c r="O178" s="29">
        <f t="shared" si="248"/>
        <v>298080</v>
      </c>
      <c r="P178" s="29">
        <f t="shared" si="248"/>
        <v>298080</v>
      </c>
      <c r="Q178" s="29">
        <f t="shared" si="248"/>
        <v>298080</v>
      </c>
      <c r="R178" s="29">
        <f t="shared" si="248"/>
        <v>298080</v>
      </c>
      <c r="S178" s="29">
        <f t="shared" si="248"/>
        <v>298080</v>
      </c>
      <c r="T178" s="29">
        <f t="shared" si="248"/>
        <v>298080</v>
      </c>
      <c r="U178" s="29">
        <f t="shared" si="248"/>
        <v>298080</v>
      </c>
      <c r="V178" s="29">
        <f t="shared" si="248"/>
        <v>298080</v>
      </c>
      <c r="W178" s="29">
        <f t="shared" si="248"/>
        <v>298080</v>
      </c>
      <c r="X178" s="29">
        <f t="shared" si="249"/>
        <v>298080</v>
      </c>
      <c r="Y178" s="29">
        <f t="shared" si="249"/>
        <v>298080</v>
      </c>
      <c r="Z178" s="29">
        <f t="shared" si="249"/>
        <v>298080</v>
      </c>
      <c r="AA178" s="29">
        <f t="shared" si="249"/>
        <v>298080</v>
      </c>
      <c r="AB178" s="29">
        <f t="shared" si="249"/>
        <v>298080</v>
      </c>
      <c r="AC178" s="29">
        <f t="shared" si="249"/>
        <v>298080</v>
      </c>
      <c r="AD178" s="29">
        <f t="shared" si="249"/>
        <v>298080</v>
      </c>
      <c r="AE178" s="29">
        <f t="shared" si="249"/>
        <v>298080</v>
      </c>
      <c r="AF178" s="29">
        <f t="shared" si="249"/>
        <v>298080</v>
      </c>
      <c r="AG178" s="29">
        <f t="shared" si="249"/>
        <v>298080</v>
      </c>
      <c r="AH178" s="29">
        <f t="shared" si="250"/>
        <v>298080</v>
      </c>
      <c r="AI178" s="29">
        <f t="shared" si="250"/>
        <v>298080</v>
      </c>
      <c r="AJ178" s="29">
        <f t="shared" si="250"/>
        <v>298080</v>
      </c>
      <c r="AK178" s="29">
        <f t="shared" si="250"/>
        <v>298080</v>
      </c>
      <c r="AL178" s="29">
        <f t="shared" si="250"/>
        <v>298080</v>
      </c>
      <c r="AM178" s="29">
        <f t="shared" si="250"/>
        <v>298080</v>
      </c>
      <c r="AN178" s="65">
        <f t="shared" si="250"/>
        <v>337410</v>
      </c>
      <c r="AO178" s="65">
        <f t="shared" si="250"/>
        <v>337410</v>
      </c>
      <c r="AP178" s="65">
        <f t="shared" si="250"/>
        <v>337410</v>
      </c>
      <c r="AQ178" s="65">
        <f t="shared" si="250"/>
        <v>337410</v>
      </c>
      <c r="AR178" s="65">
        <f t="shared" si="251"/>
        <v>337410</v>
      </c>
      <c r="AS178" s="65">
        <f t="shared" si="251"/>
        <v>337410</v>
      </c>
      <c r="AT178" s="65">
        <f t="shared" si="251"/>
        <v>337410</v>
      </c>
      <c r="AU178" s="65">
        <f t="shared" si="251"/>
        <v>337410</v>
      </c>
      <c r="AV178" s="65">
        <f t="shared" si="251"/>
        <v>337410</v>
      </c>
      <c r="AW178" s="65">
        <f t="shared" si="251"/>
        <v>337410</v>
      </c>
      <c r="AX178" s="65">
        <f t="shared" si="251"/>
        <v>337410</v>
      </c>
      <c r="AY178" s="65">
        <f t="shared" si="251"/>
        <v>337410</v>
      </c>
      <c r="AZ178" s="65">
        <f t="shared" si="251"/>
        <v>337410</v>
      </c>
      <c r="BA178" s="65">
        <f t="shared" si="251"/>
        <v>337410</v>
      </c>
      <c r="BB178" s="65">
        <f t="shared" si="251"/>
        <v>337410</v>
      </c>
      <c r="BC178" s="65">
        <f t="shared" si="251"/>
        <v>337410</v>
      </c>
      <c r="BD178" s="65">
        <f t="shared" si="251"/>
        <v>337410</v>
      </c>
      <c r="BE178" s="65">
        <f t="shared" si="251"/>
        <v>337410</v>
      </c>
      <c r="BF178" s="65">
        <f t="shared" si="252"/>
        <v>337410</v>
      </c>
      <c r="BG178" s="65">
        <f t="shared" si="252"/>
        <v>337410</v>
      </c>
      <c r="BH178" s="65">
        <f t="shared" si="252"/>
        <v>337410</v>
      </c>
      <c r="BI178" s="65">
        <f t="shared" si="252"/>
        <v>337410</v>
      </c>
      <c r="BJ178" s="65">
        <f t="shared" si="252"/>
        <v>337410</v>
      </c>
      <c r="BK178" s="65">
        <f t="shared" si="252"/>
        <v>337410</v>
      </c>
      <c r="BL178" s="65">
        <f t="shared" si="252"/>
        <v>337410</v>
      </c>
      <c r="BM178" s="65">
        <f t="shared" si="252"/>
        <v>337410</v>
      </c>
    </row>
    <row r="179" spans="1:65" x14ac:dyDescent="0.25">
      <c r="A179" s="50" t="s">
        <v>154</v>
      </c>
      <c r="B179" s="29"/>
      <c r="C179" s="29"/>
      <c r="D179" s="29">
        <f t="shared" si="247"/>
        <v>379209.6</v>
      </c>
      <c r="E179" s="29">
        <f t="shared" si="247"/>
        <v>412158.30653643876</v>
      </c>
      <c r="F179" s="29">
        <f t="shared" si="247"/>
        <v>446594.13493613817</v>
      </c>
      <c r="G179" s="29">
        <f t="shared" si="247"/>
        <v>501156.24342599546</v>
      </c>
      <c r="H179" s="29">
        <f t="shared" si="247"/>
        <v>558583.16213373397</v>
      </c>
      <c r="I179" s="29">
        <f t="shared" si="247"/>
        <v>618904.57821187063</v>
      </c>
      <c r="J179" s="29">
        <f t="shared" si="247"/>
        <v>682150.17881292244</v>
      </c>
      <c r="K179" s="29">
        <f t="shared" si="247"/>
        <v>748349.65108940634</v>
      </c>
      <c r="L179" s="29">
        <f t="shared" si="247"/>
        <v>817532.68219383899</v>
      </c>
      <c r="M179" s="29">
        <f t="shared" si="247"/>
        <v>889728.95927873778</v>
      </c>
      <c r="N179" s="29">
        <f t="shared" si="248"/>
        <v>964968.16949661903</v>
      </c>
      <c r="O179" s="29">
        <f t="shared" si="248"/>
        <v>1043279.9999999999</v>
      </c>
      <c r="P179" s="29">
        <f t="shared" si="248"/>
        <v>1043279.9999999999</v>
      </c>
      <c r="Q179" s="29">
        <f t="shared" si="248"/>
        <v>1043279.9999999999</v>
      </c>
      <c r="R179" s="29">
        <f t="shared" si="248"/>
        <v>1043279.9999999999</v>
      </c>
      <c r="S179" s="29">
        <f t="shared" si="248"/>
        <v>1043279.9999999999</v>
      </c>
      <c r="T179" s="29">
        <f t="shared" si="248"/>
        <v>1043279.9999999999</v>
      </c>
      <c r="U179" s="29">
        <f t="shared" si="248"/>
        <v>1043279.9999999999</v>
      </c>
      <c r="V179" s="29">
        <f t="shared" si="248"/>
        <v>1043279.9999999999</v>
      </c>
      <c r="W179" s="29">
        <f t="shared" si="248"/>
        <v>1043279.9999999999</v>
      </c>
      <c r="X179" s="29">
        <f t="shared" si="249"/>
        <v>1043279.9999999999</v>
      </c>
      <c r="Y179" s="29">
        <f t="shared" si="249"/>
        <v>1043279.9999999999</v>
      </c>
      <c r="Z179" s="29">
        <f t="shared" si="249"/>
        <v>1043279.9999999999</v>
      </c>
      <c r="AA179" s="29">
        <f t="shared" si="249"/>
        <v>1043279.9999999999</v>
      </c>
      <c r="AB179" s="29">
        <f t="shared" si="249"/>
        <v>1043279.9999999999</v>
      </c>
      <c r="AC179" s="29">
        <f t="shared" si="249"/>
        <v>1043279.9999999999</v>
      </c>
      <c r="AD179" s="29">
        <f t="shared" si="249"/>
        <v>1043279.9999999999</v>
      </c>
      <c r="AE179" s="29">
        <f t="shared" si="249"/>
        <v>1043279.9999999999</v>
      </c>
      <c r="AF179" s="29">
        <f t="shared" si="249"/>
        <v>1043279.9999999999</v>
      </c>
      <c r="AG179" s="29">
        <f t="shared" si="249"/>
        <v>1043279.9999999999</v>
      </c>
      <c r="AH179" s="29">
        <f t="shared" si="250"/>
        <v>1043279.9999999999</v>
      </c>
      <c r="AI179" s="29">
        <f t="shared" si="250"/>
        <v>1043279.9999999999</v>
      </c>
      <c r="AJ179" s="29">
        <f t="shared" si="250"/>
        <v>1043279.9999999999</v>
      </c>
      <c r="AK179" s="29">
        <f t="shared" si="250"/>
        <v>1043279.9999999999</v>
      </c>
      <c r="AL179" s="29">
        <f t="shared" si="250"/>
        <v>1043279.9999999999</v>
      </c>
      <c r="AM179" s="29">
        <f t="shared" si="250"/>
        <v>1043279.9999999999</v>
      </c>
      <c r="AN179" s="65">
        <f t="shared" si="250"/>
        <v>1180935</v>
      </c>
      <c r="AO179" s="65">
        <f t="shared" si="250"/>
        <v>1180935</v>
      </c>
      <c r="AP179" s="65">
        <f t="shared" si="250"/>
        <v>1180935</v>
      </c>
      <c r="AQ179" s="65">
        <f t="shared" si="250"/>
        <v>1180935</v>
      </c>
      <c r="AR179" s="65">
        <f t="shared" si="251"/>
        <v>1180935</v>
      </c>
      <c r="AS179" s="65">
        <f t="shared" si="251"/>
        <v>1180935</v>
      </c>
      <c r="AT179" s="65">
        <f t="shared" si="251"/>
        <v>1180935</v>
      </c>
      <c r="AU179" s="65">
        <f t="shared" si="251"/>
        <v>1180935</v>
      </c>
      <c r="AV179" s="65">
        <f t="shared" si="251"/>
        <v>1180935</v>
      </c>
      <c r="AW179" s="65">
        <f t="shared" si="251"/>
        <v>1180935</v>
      </c>
      <c r="AX179" s="65">
        <f t="shared" si="251"/>
        <v>1180935</v>
      </c>
      <c r="AY179" s="65">
        <f t="shared" si="251"/>
        <v>1180935</v>
      </c>
      <c r="AZ179" s="65">
        <f t="shared" si="251"/>
        <v>1180935</v>
      </c>
      <c r="BA179" s="65">
        <f t="shared" si="251"/>
        <v>1180935</v>
      </c>
      <c r="BB179" s="65">
        <f t="shared" si="251"/>
        <v>1180935</v>
      </c>
      <c r="BC179" s="65">
        <f t="shared" si="251"/>
        <v>1180935</v>
      </c>
      <c r="BD179" s="65">
        <f t="shared" si="251"/>
        <v>1180935</v>
      </c>
      <c r="BE179" s="65">
        <f t="shared" si="251"/>
        <v>1180935</v>
      </c>
      <c r="BF179" s="65">
        <f t="shared" si="252"/>
        <v>1180935</v>
      </c>
      <c r="BG179" s="65">
        <f t="shared" si="252"/>
        <v>1180935</v>
      </c>
      <c r="BH179" s="65">
        <f t="shared" si="252"/>
        <v>1180935</v>
      </c>
      <c r="BI179" s="65">
        <f t="shared" si="252"/>
        <v>1180935</v>
      </c>
      <c r="BJ179" s="65">
        <f t="shared" si="252"/>
        <v>1180935</v>
      </c>
      <c r="BK179" s="65">
        <f t="shared" si="252"/>
        <v>1180935</v>
      </c>
      <c r="BL179" s="65">
        <f t="shared" si="252"/>
        <v>1180935</v>
      </c>
      <c r="BM179" s="65">
        <f t="shared" si="252"/>
        <v>1180935</v>
      </c>
    </row>
    <row r="180" spans="1:65" x14ac:dyDescent="0.25">
      <c r="A180" s="50" t="s">
        <v>152</v>
      </c>
      <c r="B180" s="29"/>
      <c r="C180" s="29"/>
      <c r="D180" s="29">
        <f t="shared" ref="D180:BM191" si="253">SUMIF($A$87:$A$135,$A180,D$87:D$135)</f>
        <v>270864</v>
      </c>
      <c r="E180" s="29">
        <f t="shared" si="253"/>
        <v>294398.79038317053</v>
      </c>
      <c r="F180" s="29">
        <f t="shared" si="253"/>
        <v>318995.81066867016</v>
      </c>
      <c r="G180" s="29">
        <f t="shared" si="253"/>
        <v>357968.74530428258</v>
      </c>
      <c r="H180" s="29">
        <f t="shared" si="253"/>
        <v>398987.97295266716</v>
      </c>
      <c r="I180" s="29">
        <f t="shared" si="253"/>
        <v>442074.69872276485</v>
      </c>
      <c r="J180" s="29">
        <f t="shared" si="253"/>
        <v>487250.12772351614</v>
      </c>
      <c r="K180" s="29">
        <f t="shared" si="253"/>
        <v>534535.46506386169</v>
      </c>
      <c r="L180" s="29">
        <f t="shared" si="253"/>
        <v>583951.91585274227</v>
      </c>
      <c r="M180" s="29">
        <f t="shared" si="253"/>
        <v>635520.68519909843</v>
      </c>
      <c r="N180" s="29">
        <f t="shared" si="253"/>
        <v>689262.97821187077</v>
      </c>
      <c r="O180" s="29">
        <f t="shared" si="253"/>
        <v>745200</v>
      </c>
      <c r="P180" s="29">
        <f t="shared" si="253"/>
        <v>745200</v>
      </c>
      <c r="Q180" s="29">
        <f t="shared" si="253"/>
        <v>745200</v>
      </c>
      <c r="R180" s="29">
        <f t="shared" si="253"/>
        <v>745200</v>
      </c>
      <c r="S180" s="29">
        <f t="shared" si="253"/>
        <v>745200</v>
      </c>
      <c r="T180" s="29">
        <f t="shared" si="253"/>
        <v>745200</v>
      </c>
      <c r="U180" s="29">
        <f t="shared" si="253"/>
        <v>745200</v>
      </c>
      <c r="V180" s="29">
        <f t="shared" si="253"/>
        <v>745200</v>
      </c>
      <c r="W180" s="29">
        <f t="shared" si="253"/>
        <v>745200</v>
      </c>
      <c r="X180" s="29">
        <f t="shared" si="253"/>
        <v>745200</v>
      </c>
      <c r="Y180" s="29">
        <f t="shared" si="253"/>
        <v>745200</v>
      </c>
      <c r="Z180" s="29">
        <f t="shared" si="253"/>
        <v>745200</v>
      </c>
      <c r="AA180" s="29">
        <f t="shared" si="253"/>
        <v>745200</v>
      </c>
      <c r="AB180" s="29">
        <f t="shared" si="253"/>
        <v>745200</v>
      </c>
      <c r="AC180" s="29">
        <f t="shared" si="253"/>
        <v>745200</v>
      </c>
      <c r="AD180" s="29">
        <f t="shared" si="253"/>
        <v>745200</v>
      </c>
      <c r="AE180" s="29">
        <f t="shared" si="253"/>
        <v>745200</v>
      </c>
      <c r="AF180" s="29">
        <f t="shared" si="253"/>
        <v>745200</v>
      </c>
      <c r="AG180" s="29">
        <f t="shared" si="253"/>
        <v>745200</v>
      </c>
      <c r="AH180" s="29">
        <f t="shared" si="253"/>
        <v>745200</v>
      </c>
      <c r="AI180" s="29">
        <f t="shared" si="253"/>
        <v>745200</v>
      </c>
      <c r="AJ180" s="29">
        <f t="shared" si="253"/>
        <v>745200</v>
      </c>
      <c r="AK180" s="29">
        <f t="shared" si="253"/>
        <v>745200</v>
      </c>
      <c r="AL180" s="29">
        <f t="shared" si="253"/>
        <v>745200</v>
      </c>
      <c r="AM180" s="29">
        <f t="shared" si="253"/>
        <v>745200</v>
      </c>
      <c r="AN180" s="65">
        <f t="shared" si="253"/>
        <v>843525</v>
      </c>
      <c r="AO180" s="65">
        <f t="shared" si="253"/>
        <v>843525</v>
      </c>
      <c r="AP180" s="65">
        <f t="shared" si="253"/>
        <v>843525</v>
      </c>
      <c r="AQ180" s="65">
        <f t="shared" si="253"/>
        <v>843525</v>
      </c>
      <c r="AR180" s="65">
        <f t="shared" si="253"/>
        <v>843525</v>
      </c>
      <c r="AS180" s="65">
        <f t="shared" si="253"/>
        <v>843525</v>
      </c>
      <c r="AT180" s="65">
        <f t="shared" si="253"/>
        <v>843525</v>
      </c>
      <c r="AU180" s="65">
        <f t="shared" si="253"/>
        <v>843525</v>
      </c>
      <c r="AV180" s="65">
        <f t="shared" si="253"/>
        <v>843525</v>
      </c>
      <c r="AW180" s="65">
        <f t="shared" si="253"/>
        <v>843525</v>
      </c>
      <c r="AX180" s="65">
        <f t="shared" si="253"/>
        <v>843525</v>
      </c>
      <c r="AY180" s="65">
        <f t="shared" si="253"/>
        <v>843525</v>
      </c>
      <c r="AZ180" s="65">
        <f t="shared" si="253"/>
        <v>843525</v>
      </c>
      <c r="BA180" s="65">
        <f t="shared" si="253"/>
        <v>843525</v>
      </c>
      <c r="BB180" s="65">
        <f t="shared" si="253"/>
        <v>843525</v>
      </c>
      <c r="BC180" s="65">
        <f t="shared" si="253"/>
        <v>843525</v>
      </c>
      <c r="BD180" s="65">
        <f t="shared" si="253"/>
        <v>843525</v>
      </c>
      <c r="BE180" s="65">
        <f t="shared" si="253"/>
        <v>843525</v>
      </c>
      <c r="BF180" s="65">
        <f t="shared" si="253"/>
        <v>843525</v>
      </c>
      <c r="BG180" s="65">
        <f t="shared" si="253"/>
        <v>843525</v>
      </c>
      <c r="BH180" s="65">
        <f t="shared" si="253"/>
        <v>843525</v>
      </c>
      <c r="BI180" s="65">
        <f t="shared" si="253"/>
        <v>843525</v>
      </c>
      <c r="BJ180" s="65">
        <f t="shared" si="253"/>
        <v>843525</v>
      </c>
      <c r="BK180" s="65">
        <f t="shared" si="253"/>
        <v>843525</v>
      </c>
      <c r="BL180" s="65">
        <f t="shared" si="253"/>
        <v>843525</v>
      </c>
      <c r="BM180" s="65">
        <f t="shared" si="253"/>
        <v>843525</v>
      </c>
    </row>
    <row r="181" spans="1:65" x14ac:dyDescent="0.25">
      <c r="A181" s="50" t="s">
        <v>23</v>
      </c>
      <c r="B181" s="29"/>
      <c r="C181" s="29"/>
      <c r="D181" s="29">
        <f t="shared" ref="D181:M181" si="254">SUMIF($A$87:$A$135,$A181,D$87:D$135)</f>
        <v>230000</v>
      </c>
      <c r="E181" s="29">
        <f t="shared" si="254"/>
        <v>240909.09090909091</v>
      </c>
      <c r="F181" s="29">
        <f t="shared" si="254"/>
        <v>251818.18181818182</v>
      </c>
      <c r="G181" s="29">
        <f t="shared" si="254"/>
        <v>262727.27272727271</v>
      </c>
      <c r="H181" s="29">
        <f t="shared" si="254"/>
        <v>273636.36363636359</v>
      </c>
      <c r="I181" s="29">
        <f t="shared" si="254"/>
        <v>284545.45454545447</v>
      </c>
      <c r="J181" s="29">
        <f t="shared" si="254"/>
        <v>295454.54545454535</v>
      </c>
      <c r="K181" s="29">
        <f t="shared" si="254"/>
        <v>306363.63636363624</v>
      </c>
      <c r="L181" s="29">
        <f t="shared" si="254"/>
        <v>317272.72727272712</v>
      </c>
      <c r="M181" s="29">
        <f t="shared" si="254"/>
        <v>328181.818181818</v>
      </c>
      <c r="N181" s="29">
        <f t="shared" si="253"/>
        <v>339090.90909090888</v>
      </c>
      <c r="O181" s="29">
        <f t="shared" si="253"/>
        <v>350000</v>
      </c>
      <c r="P181" s="29">
        <f t="shared" si="253"/>
        <v>350000</v>
      </c>
      <c r="Q181" s="29">
        <f t="shared" si="253"/>
        <v>350000</v>
      </c>
      <c r="R181" s="29">
        <f t="shared" si="253"/>
        <v>350000</v>
      </c>
      <c r="S181" s="29">
        <f t="shared" si="253"/>
        <v>350000</v>
      </c>
      <c r="T181" s="29">
        <f t="shared" si="253"/>
        <v>350000</v>
      </c>
      <c r="U181" s="29">
        <f t="shared" si="253"/>
        <v>350000</v>
      </c>
      <c r="V181" s="29">
        <f t="shared" si="253"/>
        <v>350000</v>
      </c>
      <c r="W181" s="29">
        <f t="shared" si="253"/>
        <v>350000</v>
      </c>
      <c r="X181" s="29">
        <f t="shared" si="253"/>
        <v>350000</v>
      </c>
      <c r="Y181" s="29">
        <f t="shared" si="253"/>
        <v>350000</v>
      </c>
      <c r="Z181" s="29">
        <f t="shared" si="253"/>
        <v>350000</v>
      </c>
      <c r="AA181" s="29">
        <f t="shared" si="253"/>
        <v>350000</v>
      </c>
      <c r="AB181" s="29">
        <f t="shared" si="253"/>
        <v>350000</v>
      </c>
      <c r="AC181" s="29">
        <f t="shared" si="253"/>
        <v>350000</v>
      </c>
      <c r="AD181" s="29">
        <f t="shared" si="253"/>
        <v>350000</v>
      </c>
      <c r="AE181" s="29">
        <f t="shared" si="253"/>
        <v>350000</v>
      </c>
      <c r="AF181" s="29">
        <f t="shared" si="253"/>
        <v>350000</v>
      </c>
      <c r="AG181" s="29">
        <f t="shared" si="253"/>
        <v>350000</v>
      </c>
      <c r="AH181" s="29">
        <f t="shared" si="253"/>
        <v>350000</v>
      </c>
      <c r="AI181" s="29">
        <f t="shared" si="253"/>
        <v>350000</v>
      </c>
      <c r="AJ181" s="29">
        <f t="shared" si="253"/>
        <v>350000</v>
      </c>
      <c r="AK181" s="29">
        <f t="shared" si="253"/>
        <v>350000</v>
      </c>
      <c r="AL181" s="29">
        <f t="shared" si="253"/>
        <v>350000</v>
      </c>
      <c r="AM181" s="29">
        <f t="shared" si="253"/>
        <v>350000</v>
      </c>
      <c r="AN181" s="65">
        <f t="shared" si="253"/>
        <v>350000</v>
      </c>
      <c r="AO181" s="65">
        <f t="shared" si="253"/>
        <v>350000</v>
      </c>
      <c r="AP181" s="65">
        <f t="shared" si="253"/>
        <v>350000</v>
      </c>
      <c r="AQ181" s="65">
        <f t="shared" si="253"/>
        <v>350000</v>
      </c>
      <c r="AR181" s="65">
        <f t="shared" si="253"/>
        <v>350000</v>
      </c>
      <c r="AS181" s="65">
        <f t="shared" si="253"/>
        <v>350000</v>
      </c>
      <c r="AT181" s="65">
        <f t="shared" si="253"/>
        <v>350000</v>
      </c>
      <c r="AU181" s="65">
        <f t="shared" si="253"/>
        <v>350000</v>
      </c>
      <c r="AV181" s="65">
        <f t="shared" si="253"/>
        <v>350000</v>
      </c>
      <c r="AW181" s="65">
        <f t="shared" si="253"/>
        <v>350000</v>
      </c>
      <c r="AX181" s="65">
        <f t="shared" si="253"/>
        <v>350000</v>
      </c>
      <c r="AY181" s="65">
        <f t="shared" si="253"/>
        <v>350000</v>
      </c>
      <c r="AZ181" s="65">
        <f t="shared" si="253"/>
        <v>350000</v>
      </c>
      <c r="BA181" s="65">
        <f t="shared" si="253"/>
        <v>350000</v>
      </c>
      <c r="BB181" s="65">
        <f t="shared" si="253"/>
        <v>350000</v>
      </c>
      <c r="BC181" s="65">
        <f t="shared" si="253"/>
        <v>350000</v>
      </c>
      <c r="BD181" s="65">
        <f t="shared" si="253"/>
        <v>350000</v>
      </c>
      <c r="BE181" s="65">
        <f t="shared" si="253"/>
        <v>350000</v>
      </c>
      <c r="BF181" s="65">
        <f t="shared" si="253"/>
        <v>350000</v>
      </c>
      <c r="BG181" s="65">
        <f t="shared" si="253"/>
        <v>350000</v>
      </c>
      <c r="BH181" s="65">
        <f t="shared" si="253"/>
        <v>350000</v>
      </c>
      <c r="BI181" s="65">
        <f t="shared" si="253"/>
        <v>350000</v>
      </c>
      <c r="BJ181" s="65">
        <f t="shared" si="253"/>
        <v>350000</v>
      </c>
      <c r="BK181" s="65">
        <f t="shared" si="253"/>
        <v>350000</v>
      </c>
      <c r="BL181" s="65">
        <f t="shared" si="253"/>
        <v>350000</v>
      </c>
      <c r="BM181" s="65">
        <f t="shared" si="253"/>
        <v>350000</v>
      </c>
    </row>
    <row r="182" spans="1:65" x14ac:dyDescent="0.25">
      <c r="A182" s="50" t="s">
        <v>62</v>
      </c>
      <c r="B182" s="29"/>
      <c r="C182" s="29"/>
      <c r="D182" s="29">
        <f t="shared" si="253"/>
        <v>244944</v>
      </c>
      <c r="E182" s="29">
        <f t="shared" si="253"/>
        <v>251552.42975206612</v>
      </c>
      <c r="F182" s="29">
        <f t="shared" si="253"/>
        <v>256436.0826446281</v>
      </c>
      <c r="G182" s="29">
        <f t="shared" si="253"/>
        <v>261910.41322314049</v>
      </c>
      <c r="H182" s="29">
        <f t="shared" si="253"/>
        <v>267473.6033057851</v>
      </c>
      <c r="I182" s="29">
        <f t="shared" si="253"/>
        <v>273125.65289256198</v>
      </c>
      <c r="J182" s="29">
        <f t="shared" si="253"/>
        <v>278866.56198347104</v>
      </c>
      <c r="K182" s="29">
        <f t="shared" si="253"/>
        <v>284696.3305785124</v>
      </c>
      <c r="L182" s="29">
        <f t="shared" si="253"/>
        <v>290614.95867768594</v>
      </c>
      <c r="M182" s="29">
        <f t="shared" si="253"/>
        <v>296622.44628099172</v>
      </c>
      <c r="N182" s="29">
        <f t="shared" si="253"/>
        <v>302718.79338842974</v>
      </c>
      <c r="O182" s="29">
        <f t="shared" si="253"/>
        <v>308904</v>
      </c>
      <c r="P182" s="29">
        <f t="shared" si="253"/>
        <v>308904</v>
      </c>
      <c r="Q182" s="29">
        <f t="shared" si="253"/>
        <v>308904</v>
      </c>
      <c r="R182" s="29">
        <f t="shared" si="253"/>
        <v>308904</v>
      </c>
      <c r="S182" s="29">
        <f t="shared" si="253"/>
        <v>308904</v>
      </c>
      <c r="T182" s="29">
        <f t="shared" si="253"/>
        <v>308904</v>
      </c>
      <c r="U182" s="29">
        <f t="shared" si="253"/>
        <v>308904</v>
      </c>
      <c r="V182" s="29">
        <f t="shared" si="253"/>
        <v>308904</v>
      </c>
      <c r="W182" s="29">
        <f t="shared" si="253"/>
        <v>308904</v>
      </c>
      <c r="X182" s="29">
        <f t="shared" si="253"/>
        <v>308904</v>
      </c>
      <c r="Y182" s="29">
        <f t="shared" si="253"/>
        <v>308904</v>
      </c>
      <c r="Z182" s="29">
        <f t="shared" si="253"/>
        <v>308904</v>
      </c>
      <c r="AA182" s="29">
        <f t="shared" si="253"/>
        <v>308904</v>
      </c>
      <c r="AB182" s="29">
        <f t="shared" si="253"/>
        <v>308904</v>
      </c>
      <c r="AC182" s="29">
        <f t="shared" si="253"/>
        <v>308904</v>
      </c>
      <c r="AD182" s="29">
        <f t="shared" si="253"/>
        <v>308904</v>
      </c>
      <c r="AE182" s="29">
        <f t="shared" si="253"/>
        <v>308904</v>
      </c>
      <c r="AF182" s="29">
        <f t="shared" si="253"/>
        <v>308904</v>
      </c>
      <c r="AG182" s="29">
        <f t="shared" si="253"/>
        <v>308904</v>
      </c>
      <c r="AH182" s="29">
        <f t="shared" si="253"/>
        <v>308904</v>
      </c>
      <c r="AI182" s="29">
        <f t="shared" si="253"/>
        <v>308904</v>
      </c>
      <c r="AJ182" s="29">
        <f t="shared" si="253"/>
        <v>308904</v>
      </c>
      <c r="AK182" s="29">
        <f t="shared" si="253"/>
        <v>308904</v>
      </c>
      <c r="AL182" s="29">
        <f t="shared" si="253"/>
        <v>308904</v>
      </c>
      <c r="AM182" s="29">
        <f t="shared" si="253"/>
        <v>308904</v>
      </c>
      <c r="AN182" s="65">
        <f t="shared" si="253"/>
        <v>313008</v>
      </c>
      <c r="AO182" s="65">
        <f t="shared" si="253"/>
        <v>313008</v>
      </c>
      <c r="AP182" s="65">
        <f t="shared" si="253"/>
        <v>313008</v>
      </c>
      <c r="AQ182" s="65">
        <f t="shared" si="253"/>
        <v>313008</v>
      </c>
      <c r="AR182" s="65">
        <f t="shared" si="253"/>
        <v>313008</v>
      </c>
      <c r="AS182" s="65">
        <f t="shared" si="253"/>
        <v>313008</v>
      </c>
      <c r="AT182" s="65">
        <f t="shared" si="253"/>
        <v>313008</v>
      </c>
      <c r="AU182" s="65">
        <f t="shared" si="253"/>
        <v>313008</v>
      </c>
      <c r="AV182" s="65">
        <f t="shared" si="253"/>
        <v>313008</v>
      </c>
      <c r="AW182" s="65">
        <f t="shared" si="253"/>
        <v>313008</v>
      </c>
      <c r="AX182" s="65">
        <f t="shared" si="253"/>
        <v>313008</v>
      </c>
      <c r="AY182" s="65">
        <f t="shared" si="253"/>
        <v>313008</v>
      </c>
      <c r="AZ182" s="65">
        <f t="shared" si="253"/>
        <v>313008</v>
      </c>
      <c r="BA182" s="65">
        <f t="shared" si="253"/>
        <v>313008</v>
      </c>
      <c r="BB182" s="65">
        <f t="shared" si="253"/>
        <v>313008</v>
      </c>
      <c r="BC182" s="65">
        <f t="shared" si="253"/>
        <v>313008</v>
      </c>
      <c r="BD182" s="65">
        <f t="shared" si="253"/>
        <v>313008</v>
      </c>
      <c r="BE182" s="65">
        <f t="shared" si="253"/>
        <v>313008</v>
      </c>
      <c r="BF182" s="65">
        <f t="shared" si="253"/>
        <v>313008</v>
      </c>
      <c r="BG182" s="65">
        <f t="shared" si="253"/>
        <v>313008</v>
      </c>
      <c r="BH182" s="65">
        <f t="shared" si="253"/>
        <v>313008</v>
      </c>
      <c r="BI182" s="65">
        <f t="shared" si="253"/>
        <v>313008</v>
      </c>
      <c r="BJ182" s="65">
        <f t="shared" si="253"/>
        <v>313008</v>
      </c>
      <c r="BK182" s="65">
        <f t="shared" si="253"/>
        <v>313008</v>
      </c>
      <c r="BL182" s="65">
        <f t="shared" si="253"/>
        <v>313008</v>
      </c>
      <c r="BM182" s="65">
        <f t="shared" si="253"/>
        <v>313008</v>
      </c>
    </row>
    <row r="183" spans="1:65" x14ac:dyDescent="0.25">
      <c r="A183" s="50" t="s">
        <v>76</v>
      </c>
      <c r="B183" s="29"/>
      <c r="C183" s="29">
        <f>C123+C107+C92</f>
        <v>0</v>
      </c>
      <c r="D183" s="29">
        <f t="shared" si="253"/>
        <v>3170000</v>
      </c>
      <c r="E183" s="29">
        <f t="shared" si="253"/>
        <v>3570000</v>
      </c>
      <c r="F183" s="29">
        <f t="shared" si="253"/>
        <v>3570000</v>
      </c>
      <c r="G183" s="29">
        <f t="shared" si="253"/>
        <v>3570000</v>
      </c>
      <c r="H183" s="29">
        <f t="shared" si="253"/>
        <v>3570000</v>
      </c>
      <c r="I183" s="29">
        <f t="shared" si="253"/>
        <v>3570000</v>
      </c>
      <c r="J183" s="29">
        <f t="shared" si="253"/>
        <v>3570000</v>
      </c>
      <c r="K183" s="29">
        <f t="shared" si="253"/>
        <v>3570000</v>
      </c>
      <c r="L183" s="29">
        <f t="shared" si="253"/>
        <v>3570000</v>
      </c>
      <c r="M183" s="29">
        <f t="shared" si="253"/>
        <v>3570000</v>
      </c>
      <c r="N183" s="29">
        <f t="shared" si="253"/>
        <v>3570000</v>
      </c>
      <c r="O183" s="29">
        <f t="shared" si="253"/>
        <v>3570000</v>
      </c>
      <c r="P183" s="29">
        <f t="shared" si="253"/>
        <v>3570000</v>
      </c>
      <c r="Q183" s="29">
        <f t="shared" si="253"/>
        <v>3570000</v>
      </c>
      <c r="R183" s="29">
        <f t="shared" si="253"/>
        <v>3570000</v>
      </c>
      <c r="S183" s="29">
        <f t="shared" si="253"/>
        <v>3570000</v>
      </c>
      <c r="T183" s="29">
        <f t="shared" si="253"/>
        <v>3570000</v>
      </c>
      <c r="U183" s="29">
        <f t="shared" si="253"/>
        <v>3570000</v>
      </c>
      <c r="V183" s="29">
        <f t="shared" si="253"/>
        <v>3570000</v>
      </c>
      <c r="W183" s="29">
        <f t="shared" si="253"/>
        <v>3570000</v>
      </c>
      <c r="X183" s="29">
        <f t="shared" si="253"/>
        <v>3570000</v>
      </c>
      <c r="Y183" s="29">
        <f t="shared" si="253"/>
        <v>3570000</v>
      </c>
      <c r="Z183" s="29">
        <f t="shared" si="253"/>
        <v>3570000</v>
      </c>
      <c r="AA183" s="29">
        <f t="shared" si="253"/>
        <v>3570000</v>
      </c>
      <c r="AB183" s="29">
        <f t="shared" si="253"/>
        <v>3570000</v>
      </c>
      <c r="AC183" s="29">
        <f t="shared" si="253"/>
        <v>3570000</v>
      </c>
      <c r="AD183" s="29">
        <f t="shared" si="253"/>
        <v>3570000</v>
      </c>
      <c r="AE183" s="29">
        <f t="shared" si="253"/>
        <v>3570000</v>
      </c>
      <c r="AF183" s="29">
        <f t="shared" si="253"/>
        <v>3570000</v>
      </c>
      <c r="AG183" s="29">
        <f t="shared" si="253"/>
        <v>3570000</v>
      </c>
      <c r="AH183" s="29">
        <f t="shared" si="253"/>
        <v>3570000</v>
      </c>
      <c r="AI183" s="29">
        <f t="shared" si="253"/>
        <v>3570000</v>
      </c>
      <c r="AJ183" s="29">
        <f t="shared" si="253"/>
        <v>3570000</v>
      </c>
      <c r="AK183" s="29">
        <f t="shared" si="253"/>
        <v>3570000</v>
      </c>
      <c r="AL183" s="29">
        <f t="shared" si="253"/>
        <v>3570000</v>
      </c>
      <c r="AM183" s="29">
        <f t="shared" si="253"/>
        <v>3570000</v>
      </c>
      <c r="AN183" s="65">
        <f t="shared" si="253"/>
        <v>3570000</v>
      </c>
      <c r="AO183" s="65">
        <f t="shared" si="253"/>
        <v>3570000</v>
      </c>
      <c r="AP183" s="65">
        <f t="shared" si="253"/>
        <v>3570000</v>
      </c>
      <c r="AQ183" s="65">
        <f t="shared" si="253"/>
        <v>3570000</v>
      </c>
      <c r="AR183" s="65">
        <f t="shared" si="253"/>
        <v>3570000</v>
      </c>
      <c r="AS183" s="65">
        <f t="shared" si="253"/>
        <v>3570000</v>
      </c>
      <c r="AT183" s="65">
        <f t="shared" si="253"/>
        <v>3570000</v>
      </c>
      <c r="AU183" s="65">
        <f t="shared" si="253"/>
        <v>3570000</v>
      </c>
      <c r="AV183" s="65">
        <f t="shared" si="253"/>
        <v>3570000</v>
      </c>
      <c r="AW183" s="65">
        <f t="shared" si="253"/>
        <v>3570000</v>
      </c>
      <c r="AX183" s="65">
        <f t="shared" si="253"/>
        <v>3570000</v>
      </c>
      <c r="AY183" s="65">
        <f t="shared" si="253"/>
        <v>3570000</v>
      </c>
      <c r="AZ183" s="65">
        <f t="shared" si="253"/>
        <v>3570000</v>
      </c>
      <c r="BA183" s="65">
        <f t="shared" si="253"/>
        <v>3570000</v>
      </c>
      <c r="BB183" s="65">
        <f t="shared" si="253"/>
        <v>3570000</v>
      </c>
      <c r="BC183" s="65">
        <f t="shared" si="253"/>
        <v>3570000</v>
      </c>
      <c r="BD183" s="65">
        <f t="shared" si="253"/>
        <v>3570000</v>
      </c>
      <c r="BE183" s="65">
        <f t="shared" si="253"/>
        <v>3570000</v>
      </c>
      <c r="BF183" s="65">
        <f t="shared" si="253"/>
        <v>3570000</v>
      </c>
      <c r="BG183" s="65">
        <f t="shared" si="253"/>
        <v>3570000</v>
      </c>
      <c r="BH183" s="65">
        <f t="shared" si="253"/>
        <v>3570000</v>
      </c>
      <c r="BI183" s="65">
        <f t="shared" si="253"/>
        <v>3570000</v>
      </c>
      <c r="BJ183" s="65">
        <f t="shared" si="253"/>
        <v>3570000</v>
      </c>
      <c r="BK183" s="65">
        <f t="shared" si="253"/>
        <v>3570000</v>
      </c>
      <c r="BL183" s="65">
        <f t="shared" si="253"/>
        <v>3570000</v>
      </c>
      <c r="BM183" s="65">
        <f t="shared" si="253"/>
        <v>3570000</v>
      </c>
    </row>
    <row r="184" spans="1:65" x14ac:dyDescent="0.25">
      <c r="A184" s="50" t="s">
        <v>77</v>
      </c>
      <c r="B184" s="29"/>
      <c r="C184" s="29">
        <f>SUMIF($A$87:$A$135,$A184,C$87:C$135)</f>
        <v>0</v>
      </c>
      <c r="D184" s="29">
        <f t="shared" si="253"/>
        <v>150000</v>
      </c>
      <c r="E184" s="29">
        <f t="shared" si="253"/>
        <v>151500</v>
      </c>
      <c r="F184" s="29">
        <f t="shared" si="253"/>
        <v>153015</v>
      </c>
      <c r="G184" s="29">
        <f t="shared" si="253"/>
        <v>154545.15000000002</v>
      </c>
      <c r="H184" s="29">
        <f t="shared" si="253"/>
        <v>156090.60150000002</v>
      </c>
      <c r="I184" s="29">
        <f t="shared" si="253"/>
        <v>157651.507515</v>
      </c>
      <c r="J184" s="29">
        <f t="shared" si="253"/>
        <v>159228.02259014998</v>
      </c>
      <c r="K184" s="29">
        <f t="shared" si="253"/>
        <v>160820.3028160515</v>
      </c>
      <c r="L184" s="29">
        <f t="shared" si="253"/>
        <v>162428.50584421202</v>
      </c>
      <c r="M184" s="29">
        <f t="shared" si="253"/>
        <v>164052.79090265415</v>
      </c>
      <c r="N184" s="29">
        <f t="shared" si="253"/>
        <v>165693.31881168069</v>
      </c>
      <c r="O184" s="29">
        <f t="shared" si="253"/>
        <v>167350.2519997975</v>
      </c>
      <c r="P184" s="29">
        <f t="shared" si="253"/>
        <v>169023.75451979548</v>
      </c>
      <c r="Q184" s="29">
        <f t="shared" si="253"/>
        <v>170713.99206499345</v>
      </c>
      <c r="R184" s="29">
        <f t="shared" si="253"/>
        <v>172421.13198564335</v>
      </c>
      <c r="S184" s="29">
        <f t="shared" si="253"/>
        <v>174145.34330549979</v>
      </c>
      <c r="T184" s="29">
        <f t="shared" si="253"/>
        <v>175886.79673855481</v>
      </c>
      <c r="U184" s="29">
        <f t="shared" si="253"/>
        <v>177645.66470594035</v>
      </c>
      <c r="V184" s="29">
        <f t="shared" si="253"/>
        <v>179422.12135299976</v>
      </c>
      <c r="W184" s="29">
        <f t="shared" si="253"/>
        <v>181216.34256652975</v>
      </c>
      <c r="X184" s="29">
        <f t="shared" si="253"/>
        <v>183028.50599219505</v>
      </c>
      <c r="Y184" s="29">
        <f t="shared" si="253"/>
        <v>184858.79105211698</v>
      </c>
      <c r="Z184" s="29">
        <f t="shared" si="253"/>
        <v>186707.37896263815</v>
      </c>
      <c r="AA184" s="29">
        <f t="shared" si="253"/>
        <v>188574.45275226457</v>
      </c>
      <c r="AB184" s="29">
        <f t="shared" si="253"/>
        <v>190460.19727978719</v>
      </c>
      <c r="AC184" s="29">
        <f t="shared" si="253"/>
        <v>192364.79925258504</v>
      </c>
      <c r="AD184" s="29">
        <f t="shared" si="253"/>
        <v>194288.44724511093</v>
      </c>
      <c r="AE184" s="29">
        <f t="shared" si="253"/>
        <v>196231.33171756205</v>
      </c>
      <c r="AF184" s="29">
        <f t="shared" si="253"/>
        <v>198193.64503473768</v>
      </c>
      <c r="AG184" s="29">
        <f t="shared" si="253"/>
        <v>200175.58148508504</v>
      </c>
      <c r="AH184" s="29">
        <f t="shared" si="253"/>
        <v>202177.33729993587</v>
      </c>
      <c r="AI184" s="29">
        <f t="shared" si="253"/>
        <v>204199.11067293526</v>
      </c>
      <c r="AJ184" s="29">
        <f t="shared" si="253"/>
        <v>206241.1017796646</v>
      </c>
      <c r="AK184" s="29">
        <f t="shared" si="253"/>
        <v>208303.51279746124</v>
      </c>
      <c r="AL184" s="29">
        <f t="shared" si="253"/>
        <v>210386.54792543585</v>
      </c>
      <c r="AM184" s="29">
        <f t="shared" si="253"/>
        <v>212490.41340469022</v>
      </c>
      <c r="AN184" s="65">
        <f t="shared" si="253"/>
        <v>214615.31753873712</v>
      </c>
      <c r="AO184" s="65">
        <f t="shared" si="253"/>
        <v>216761.4707141245</v>
      </c>
      <c r="AP184" s="65">
        <f t="shared" si="253"/>
        <v>218929.08542126574</v>
      </c>
      <c r="AQ184" s="65">
        <f t="shared" si="253"/>
        <v>221118.37627547837</v>
      </c>
      <c r="AR184" s="65">
        <f t="shared" si="253"/>
        <v>223329.56003823315</v>
      </c>
      <c r="AS184" s="65">
        <f t="shared" si="253"/>
        <v>225562.8556386155</v>
      </c>
      <c r="AT184" s="65">
        <f t="shared" si="253"/>
        <v>227818.48419500166</v>
      </c>
      <c r="AU184" s="65">
        <f t="shared" si="253"/>
        <v>230096.66903695167</v>
      </c>
      <c r="AV184" s="65">
        <f t="shared" si="253"/>
        <v>232397.63572732121</v>
      </c>
      <c r="AW184" s="65">
        <f t="shared" si="253"/>
        <v>234721.61208459444</v>
      </c>
      <c r="AX184" s="65">
        <f t="shared" si="253"/>
        <v>237068.82820544037</v>
      </c>
      <c r="AY184" s="65">
        <f t="shared" si="253"/>
        <v>239439.51648749478</v>
      </c>
      <c r="AZ184" s="65">
        <f t="shared" si="253"/>
        <v>241833.91165236974</v>
      </c>
      <c r="BA184" s="65">
        <f t="shared" si="253"/>
        <v>244252.25076889346</v>
      </c>
      <c r="BB184" s="65">
        <f t="shared" si="253"/>
        <v>246694.77327658242</v>
      </c>
      <c r="BC184" s="65">
        <f t="shared" si="253"/>
        <v>249161.72100934823</v>
      </c>
      <c r="BD184" s="65">
        <f t="shared" si="253"/>
        <v>251653.33821944171</v>
      </c>
      <c r="BE184" s="65">
        <f t="shared" si="253"/>
        <v>254169.87160163611</v>
      </c>
      <c r="BF184" s="65">
        <f t="shared" si="253"/>
        <v>256711.57031765251</v>
      </c>
      <c r="BG184" s="65">
        <f t="shared" si="253"/>
        <v>259278.68602082902</v>
      </c>
      <c r="BH184" s="65">
        <f t="shared" si="253"/>
        <v>261871.47288103733</v>
      </c>
      <c r="BI184" s="65">
        <f t="shared" si="253"/>
        <v>264490.18760984769</v>
      </c>
      <c r="BJ184" s="65">
        <f t="shared" si="253"/>
        <v>267135.08948594617</v>
      </c>
      <c r="BK184" s="65">
        <f t="shared" si="253"/>
        <v>269806.44038080564</v>
      </c>
      <c r="BL184" s="65">
        <f t="shared" si="253"/>
        <v>272504.50478461373</v>
      </c>
      <c r="BM184" s="65">
        <f t="shared" si="253"/>
        <v>275229.54983245983</v>
      </c>
    </row>
    <row r="185" spans="1:65" x14ac:dyDescent="0.25">
      <c r="A185" s="50" t="s">
        <v>55</v>
      </c>
      <c r="B185" s="29"/>
      <c r="C185" s="29">
        <f>SUMIF($A$87:$A$135,$A185,C$87:C$135)</f>
        <v>0</v>
      </c>
      <c r="D185" s="29">
        <f t="shared" si="253"/>
        <v>155496</v>
      </c>
      <c r="E185" s="29">
        <f t="shared" si="253"/>
        <v>163235.7520661157</v>
      </c>
      <c r="F185" s="29">
        <f t="shared" si="253"/>
        <v>171033.91735537193</v>
      </c>
      <c r="G185" s="29">
        <f t="shared" si="253"/>
        <v>185795.04132231406</v>
      </c>
      <c r="H185" s="29">
        <f t="shared" si="253"/>
        <v>200670.94214876037</v>
      </c>
      <c r="I185" s="29">
        <f t="shared" si="253"/>
        <v>215661.61983471079</v>
      </c>
      <c r="J185" s="29">
        <f t="shared" si="253"/>
        <v>230767.07438016529</v>
      </c>
      <c r="K185" s="29">
        <f t="shared" si="253"/>
        <v>245987.30578512399</v>
      </c>
      <c r="L185" s="29">
        <f t="shared" si="253"/>
        <v>261322.3140495868</v>
      </c>
      <c r="M185" s="29">
        <f t="shared" si="253"/>
        <v>276772.09917355375</v>
      </c>
      <c r="N185" s="29">
        <f t="shared" si="253"/>
        <v>292336.66115702479</v>
      </c>
      <c r="O185" s="29">
        <f t="shared" si="253"/>
        <v>308016</v>
      </c>
      <c r="P185" s="29">
        <f t="shared" si="253"/>
        <v>308016</v>
      </c>
      <c r="Q185" s="29">
        <f t="shared" si="253"/>
        <v>308016</v>
      </c>
      <c r="R185" s="29">
        <f t="shared" si="253"/>
        <v>308016</v>
      </c>
      <c r="S185" s="29">
        <f t="shared" si="253"/>
        <v>308016</v>
      </c>
      <c r="T185" s="29">
        <f t="shared" si="253"/>
        <v>308016</v>
      </c>
      <c r="U185" s="29">
        <f t="shared" si="253"/>
        <v>308016</v>
      </c>
      <c r="V185" s="29">
        <f t="shared" si="253"/>
        <v>308016</v>
      </c>
      <c r="W185" s="29">
        <f t="shared" si="253"/>
        <v>308016</v>
      </c>
      <c r="X185" s="29">
        <f t="shared" si="253"/>
        <v>308016</v>
      </c>
      <c r="Y185" s="29">
        <f t="shared" si="253"/>
        <v>308016</v>
      </c>
      <c r="Z185" s="29">
        <f t="shared" si="253"/>
        <v>308016</v>
      </c>
      <c r="AA185" s="29">
        <f t="shared" si="253"/>
        <v>308016</v>
      </c>
      <c r="AB185" s="29">
        <f t="shared" si="253"/>
        <v>308016</v>
      </c>
      <c r="AC185" s="29">
        <f t="shared" si="253"/>
        <v>308016</v>
      </c>
      <c r="AD185" s="29">
        <f t="shared" si="253"/>
        <v>308016</v>
      </c>
      <c r="AE185" s="29">
        <f t="shared" si="253"/>
        <v>308016</v>
      </c>
      <c r="AF185" s="29">
        <f t="shared" si="253"/>
        <v>308016</v>
      </c>
      <c r="AG185" s="29">
        <f t="shared" si="253"/>
        <v>308016</v>
      </c>
      <c r="AH185" s="29">
        <f t="shared" si="253"/>
        <v>308016</v>
      </c>
      <c r="AI185" s="29">
        <f t="shared" si="253"/>
        <v>308016</v>
      </c>
      <c r="AJ185" s="29">
        <f t="shared" si="253"/>
        <v>308016</v>
      </c>
      <c r="AK185" s="29">
        <f t="shared" si="253"/>
        <v>308016</v>
      </c>
      <c r="AL185" s="29">
        <f t="shared" si="253"/>
        <v>308016</v>
      </c>
      <c r="AM185" s="29">
        <f t="shared" si="253"/>
        <v>308016</v>
      </c>
      <c r="AN185" s="65">
        <f t="shared" si="253"/>
        <v>348657</v>
      </c>
      <c r="AO185" s="65">
        <f t="shared" si="253"/>
        <v>348657</v>
      </c>
      <c r="AP185" s="65">
        <f t="shared" si="253"/>
        <v>348657</v>
      </c>
      <c r="AQ185" s="65">
        <f t="shared" si="253"/>
        <v>348657</v>
      </c>
      <c r="AR185" s="65">
        <f t="shared" si="253"/>
        <v>348657</v>
      </c>
      <c r="AS185" s="65">
        <f t="shared" si="253"/>
        <v>348657</v>
      </c>
      <c r="AT185" s="65">
        <f t="shared" si="253"/>
        <v>348657</v>
      </c>
      <c r="AU185" s="65">
        <f t="shared" si="253"/>
        <v>348657</v>
      </c>
      <c r="AV185" s="65">
        <f t="shared" si="253"/>
        <v>348657</v>
      </c>
      <c r="AW185" s="65">
        <f t="shared" si="253"/>
        <v>348657</v>
      </c>
      <c r="AX185" s="65">
        <f t="shared" si="253"/>
        <v>348657</v>
      </c>
      <c r="AY185" s="65">
        <f t="shared" si="253"/>
        <v>348657</v>
      </c>
      <c r="AZ185" s="65">
        <f t="shared" si="253"/>
        <v>348657</v>
      </c>
      <c r="BA185" s="65">
        <f t="shared" si="253"/>
        <v>348657</v>
      </c>
      <c r="BB185" s="65">
        <f t="shared" si="253"/>
        <v>348657</v>
      </c>
      <c r="BC185" s="65">
        <f t="shared" si="253"/>
        <v>348657</v>
      </c>
      <c r="BD185" s="65">
        <f t="shared" si="253"/>
        <v>348657</v>
      </c>
      <c r="BE185" s="65">
        <f t="shared" si="253"/>
        <v>348657</v>
      </c>
      <c r="BF185" s="65">
        <f t="shared" si="253"/>
        <v>348657</v>
      </c>
      <c r="BG185" s="65">
        <f t="shared" si="253"/>
        <v>348657</v>
      </c>
      <c r="BH185" s="65">
        <f t="shared" si="253"/>
        <v>348657</v>
      </c>
      <c r="BI185" s="65">
        <f t="shared" si="253"/>
        <v>348657</v>
      </c>
      <c r="BJ185" s="65">
        <f t="shared" si="253"/>
        <v>348657</v>
      </c>
      <c r="BK185" s="65">
        <f t="shared" si="253"/>
        <v>348657</v>
      </c>
      <c r="BL185" s="65">
        <f t="shared" si="253"/>
        <v>348657</v>
      </c>
      <c r="BM185" s="65">
        <f t="shared" si="253"/>
        <v>348657</v>
      </c>
    </row>
    <row r="186" spans="1:65" x14ac:dyDescent="0.25">
      <c r="A186" s="50" t="s">
        <v>78</v>
      </c>
      <c r="B186" s="29"/>
      <c r="C186" s="29">
        <f>SUMIF($A$87:$A$135,$A186,C$87:C$135)</f>
        <v>0</v>
      </c>
      <c r="D186" s="29">
        <f t="shared" si="253"/>
        <v>387600</v>
      </c>
      <c r="E186" s="29">
        <f t="shared" si="253"/>
        <v>405218.18181818182</v>
      </c>
      <c r="F186" s="29">
        <f t="shared" si="253"/>
        <v>422836.36363636365</v>
      </c>
      <c r="G186" s="29">
        <f t="shared" si="253"/>
        <v>457454.54545454553</v>
      </c>
      <c r="H186" s="29">
        <f t="shared" si="253"/>
        <v>492072.72727272735</v>
      </c>
      <c r="I186" s="29">
        <f t="shared" si="253"/>
        <v>526690.90909090918</v>
      </c>
      <c r="J186" s="29">
        <f t="shared" si="253"/>
        <v>561309.09090909094</v>
      </c>
      <c r="K186" s="29">
        <f t="shared" si="253"/>
        <v>595927.27272727271</v>
      </c>
      <c r="L186" s="29">
        <f t="shared" si="253"/>
        <v>630545.45454545459</v>
      </c>
      <c r="M186" s="29">
        <f t="shared" si="253"/>
        <v>665163.63636363647</v>
      </c>
      <c r="N186" s="29">
        <f t="shared" si="253"/>
        <v>699781.81818181823</v>
      </c>
      <c r="O186" s="29">
        <f t="shared" si="253"/>
        <v>734400</v>
      </c>
      <c r="P186" s="29">
        <f t="shared" si="253"/>
        <v>734400</v>
      </c>
      <c r="Q186" s="29">
        <f t="shared" si="253"/>
        <v>734400</v>
      </c>
      <c r="R186" s="29">
        <f t="shared" si="253"/>
        <v>734400</v>
      </c>
      <c r="S186" s="29">
        <f t="shared" si="253"/>
        <v>734400</v>
      </c>
      <c r="T186" s="29">
        <f t="shared" si="253"/>
        <v>734400</v>
      </c>
      <c r="U186" s="29">
        <f t="shared" si="253"/>
        <v>734400</v>
      </c>
      <c r="V186" s="29">
        <f t="shared" si="253"/>
        <v>734400</v>
      </c>
      <c r="W186" s="29">
        <f t="shared" si="253"/>
        <v>734400</v>
      </c>
      <c r="X186" s="29">
        <f t="shared" si="253"/>
        <v>734400</v>
      </c>
      <c r="Y186" s="29">
        <f t="shared" si="253"/>
        <v>734400</v>
      </c>
      <c r="Z186" s="29">
        <f t="shared" si="253"/>
        <v>734400</v>
      </c>
      <c r="AA186" s="29">
        <f t="shared" si="253"/>
        <v>734400</v>
      </c>
      <c r="AB186" s="29">
        <f t="shared" si="253"/>
        <v>734400</v>
      </c>
      <c r="AC186" s="29">
        <f t="shared" si="253"/>
        <v>734400</v>
      </c>
      <c r="AD186" s="29">
        <f t="shared" si="253"/>
        <v>734400</v>
      </c>
      <c r="AE186" s="29">
        <f t="shared" si="253"/>
        <v>734400</v>
      </c>
      <c r="AF186" s="29">
        <f t="shared" si="253"/>
        <v>734400</v>
      </c>
      <c r="AG186" s="29">
        <f t="shared" si="253"/>
        <v>734400</v>
      </c>
      <c r="AH186" s="29">
        <f t="shared" si="253"/>
        <v>734400</v>
      </c>
      <c r="AI186" s="29">
        <f t="shared" si="253"/>
        <v>734400</v>
      </c>
      <c r="AJ186" s="29">
        <f t="shared" si="253"/>
        <v>734400</v>
      </c>
      <c r="AK186" s="29">
        <f t="shared" si="253"/>
        <v>734400</v>
      </c>
      <c r="AL186" s="29">
        <f t="shared" si="253"/>
        <v>734400</v>
      </c>
      <c r="AM186" s="29">
        <f t="shared" si="253"/>
        <v>734400</v>
      </c>
      <c r="AN186" s="65">
        <f t="shared" si="253"/>
        <v>831300</v>
      </c>
      <c r="AO186" s="65">
        <f t="shared" si="253"/>
        <v>831300</v>
      </c>
      <c r="AP186" s="65">
        <f t="shared" si="253"/>
        <v>831300</v>
      </c>
      <c r="AQ186" s="65">
        <f t="shared" si="253"/>
        <v>831300</v>
      </c>
      <c r="AR186" s="65">
        <f t="shared" si="253"/>
        <v>831300</v>
      </c>
      <c r="AS186" s="65">
        <f t="shared" si="253"/>
        <v>831300</v>
      </c>
      <c r="AT186" s="65">
        <f t="shared" si="253"/>
        <v>831300</v>
      </c>
      <c r="AU186" s="65">
        <f t="shared" si="253"/>
        <v>831300</v>
      </c>
      <c r="AV186" s="65">
        <f t="shared" si="253"/>
        <v>831300</v>
      </c>
      <c r="AW186" s="65">
        <f t="shared" si="253"/>
        <v>831300</v>
      </c>
      <c r="AX186" s="65">
        <f t="shared" si="253"/>
        <v>831300</v>
      </c>
      <c r="AY186" s="65">
        <f t="shared" si="253"/>
        <v>831300</v>
      </c>
      <c r="AZ186" s="65">
        <f t="shared" si="253"/>
        <v>831300</v>
      </c>
      <c r="BA186" s="65">
        <f t="shared" si="253"/>
        <v>831300</v>
      </c>
      <c r="BB186" s="65">
        <f t="shared" si="253"/>
        <v>831300</v>
      </c>
      <c r="BC186" s="65">
        <f t="shared" si="253"/>
        <v>831300</v>
      </c>
      <c r="BD186" s="65">
        <f t="shared" si="253"/>
        <v>831300</v>
      </c>
      <c r="BE186" s="65">
        <f t="shared" si="253"/>
        <v>831300</v>
      </c>
      <c r="BF186" s="65">
        <f t="shared" si="253"/>
        <v>831300</v>
      </c>
      <c r="BG186" s="65">
        <f t="shared" si="253"/>
        <v>831300</v>
      </c>
      <c r="BH186" s="65">
        <f t="shared" si="253"/>
        <v>831300</v>
      </c>
      <c r="BI186" s="65">
        <f t="shared" si="253"/>
        <v>831300</v>
      </c>
      <c r="BJ186" s="65">
        <f t="shared" si="253"/>
        <v>831300</v>
      </c>
      <c r="BK186" s="65">
        <f t="shared" si="253"/>
        <v>831300</v>
      </c>
      <c r="BL186" s="65">
        <f t="shared" si="253"/>
        <v>831300</v>
      </c>
      <c r="BM186" s="65">
        <f t="shared" si="253"/>
        <v>831300</v>
      </c>
    </row>
    <row r="187" spans="1:65" x14ac:dyDescent="0.25">
      <c r="A187" s="50" t="s">
        <v>79</v>
      </c>
      <c r="B187" s="29"/>
      <c r="C187" s="29">
        <f>SUMIF($A$87:$A$135,$A187,C$87:C$135)</f>
        <v>0</v>
      </c>
      <c r="D187" s="29">
        <f t="shared" si="253"/>
        <v>134720</v>
      </c>
      <c r="E187" s="29">
        <f t="shared" si="253"/>
        <v>137207.27272727274</v>
      </c>
      <c r="F187" s="29">
        <f t="shared" si="253"/>
        <v>139694.54545454547</v>
      </c>
      <c r="G187" s="29">
        <f t="shared" si="253"/>
        <v>144581.81818181818</v>
      </c>
      <c r="H187" s="29">
        <f t="shared" si="253"/>
        <v>149469.09090909091</v>
      </c>
      <c r="I187" s="29">
        <f t="shared" si="253"/>
        <v>154356.36363636365</v>
      </c>
      <c r="J187" s="29">
        <f t="shared" si="253"/>
        <v>159243.63636363635</v>
      </c>
      <c r="K187" s="29">
        <f t="shared" si="253"/>
        <v>164130.90909090909</v>
      </c>
      <c r="L187" s="29">
        <f t="shared" si="253"/>
        <v>169018.18181818182</v>
      </c>
      <c r="M187" s="29">
        <f t="shared" si="253"/>
        <v>173905.45454545456</v>
      </c>
      <c r="N187" s="29">
        <f t="shared" si="253"/>
        <v>178792.72727272729</v>
      </c>
      <c r="O187" s="29">
        <f t="shared" si="253"/>
        <v>183680</v>
      </c>
      <c r="P187" s="29">
        <f t="shared" si="253"/>
        <v>183680</v>
      </c>
      <c r="Q187" s="29">
        <f t="shared" si="253"/>
        <v>183680</v>
      </c>
      <c r="R187" s="29">
        <f t="shared" si="253"/>
        <v>183680</v>
      </c>
      <c r="S187" s="29">
        <f t="shared" si="253"/>
        <v>183680</v>
      </c>
      <c r="T187" s="29">
        <f t="shared" si="253"/>
        <v>183680</v>
      </c>
      <c r="U187" s="29">
        <f t="shared" si="253"/>
        <v>183680</v>
      </c>
      <c r="V187" s="29">
        <f t="shared" si="253"/>
        <v>183680</v>
      </c>
      <c r="W187" s="29">
        <f t="shared" si="253"/>
        <v>183680</v>
      </c>
      <c r="X187" s="29">
        <f t="shared" si="253"/>
        <v>183680</v>
      </c>
      <c r="Y187" s="29">
        <f t="shared" si="253"/>
        <v>183680</v>
      </c>
      <c r="Z187" s="29">
        <f t="shared" si="253"/>
        <v>183680</v>
      </c>
      <c r="AA187" s="29">
        <f t="shared" si="253"/>
        <v>183680</v>
      </c>
      <c r="AB187" s="29">
        <f t="shared" si="253"/>
        <v>183680</v>
      </c>
      <c r="AC187" s="29">
        <f t="shared" si="253"/>
        <v>183680</v>
      </c>
      <c r="AD187" s="29">
        <f t="shared" si="253"/>
        <v>183680</v>
      </c>
      <c r="AE187" s="29">
        <f t="shared" si="253"/>
        <v>183680</v>
      </c>
      <c r="AF187" s="29">
        <f t="shared" si="253"/>
        <v>183680</v>
      </c>
      <c r="AG187" s="29">
        <f t="shared" si="253"/>
        <v>183680</v>
      </c>
      <c r="AH187" s="29">
        <f t="shared" si="253"/>
        <v>183680</v>
      </c>
      <c r="AI187" s="29">
        <f t="shared" si="253"/>
        <v>183680</v>
      </c>
      <c r="AJ187" s="29">
        <f t="shared" si="253"/>
        <v>183680</v>
      </c>
      <c r="AK187" s="29">
        <f t="shared" si="253"/>
        <v>183680</v>
      </c>
      <c r="AL187" s="29">
        <f t="shared" si="253"/>
        <v>183680</v>
      </c>
      <c r="AM187" s="29">
        <f t="shared" si="253"/>
        <v>183680</v>
      </c>
      <c r="AN187" s="65">
        <f t="shared" si="253"/>
        <v>197360</v>
      </c>
      <c r="AO187" s="65">
        <f t="shared" si="253"/>
        <v>197360</v>
      </c>
      <c r="AP187" s="65">
        <f t="shared" si="253"/>
        <v>197360</v>
      </c>
      <c r="AQ187" s="65">
        <f t="shared" si="253"/>
        <v>197360</v>
      </c>
      <c r="AR187" s="65">
        <f t="shared" si="253"/>
        <v>197360</v>
      </c>
      <c r="AS187" s="65">
        <f t="shared" si="253"/>
        <v>197360</v>
      </c>
      <c r="AT187" s="65">
        <f t="shared" si="253"/>
        <v>197360</v>
      </c>
      <c r="AU187" s="65">
        <f t="shared" si="253"/>
        <v>197360</v>
      </c>
      <c r="AV187" s="65">
        <f t="shared" si="253"/>
        <v>197360</v>
      </c>
      <c r="AW187" s="65">
        <f t="shared" si="253"/>
        <v>197360</v>
      </c>
      <c r="AX187" s="65">
        <f t="shared" si="253"/>
        <v>197360</v>
      </c>
      <c r="AY187" s="65">
        <f t="shared" si="253"/>
        <v>197360</v>
      </c>
      <c r="AZ187" s="65">
        <f t="shared" si="253"/>
        <v>197360</v>
      </c>
      <c r="BA187" s="65">
        <f t="shared" si="253"/>
        <v>197360</v>
      </c>
      <c r="BB187" s="65">
        <f t="shared" si="253"/>
        <v>197360</v>
      </c>
      <c r="BC187" s="65">
        <f t="shared" si="253"/>
        <v>197360</v>
      </c>
      <c r="BD187" s="65">
        <f t="shared" si="253"/>
        <v>197360</v>
      </c>
      <c r="BE187" s="65">
        <f t="shared" si="253"/>
        <v>197360</v>
      </c>
      <c r="BF187" s="65">
        <f t="shared" si="253"/>
        <v>197360</v>
      </c>
      <c r="BG187" s="65">
        <f t="shared" si="253"/>
        <v>197360</v>
      </c>
      <c r="BH187" s="65">
        <f t="shared" si="253"/>
        <v>197360</v>
      </c>
      <c r="BI187" s="65">
        <f t="shared" si="253"/>
        <v>197360</v>
      </c>
      <c r="BJ187" s="65">
        <f t="shared" si="253"/>
        <v>197360</v>
      </c>
      <c r="BK187" s="65">
        <f t="shared" si="253"/>
        <v>197360</v>
      </c>
      <c r="BL187" s="65">
        <f t="shared" si="253"/>
        <v>197360</v>
      </c>
      <c r="BM187" s="65">
        <f t="shared" si="253"/>
        <v>197360</v>
      </c>
    </row>
    <row r="188" spans="1:65" x14ac:dyDescent="0.25">
      <c r="A188" s="50" t="s">
        <v>80</v>
      </c>
      <c r="B188" s="29"/>
      <c r="C188" s="29">
        <f>SUMIF($A$87:$A$135,$A188,C$87:C$135)</f>
        <v>0</v>
      </c>
      <c r="D188" s="29">
        <f t="shared" si="253"/>
        <v>160000</v>
      </c>
      <c r="E188" s="29">
        <f t="shared" si="253"/>
        <v>160000</v>
      </c>
      <c r="F188" s="29">
        <f t="shared" si="253"/>
        <v>160000</v>
      </c>
      <c r="G188" s="29">
        <f t="shared" si="253"/>
        <v>160000</v>
      </c>
      <c r="H188" s="29">
        <f t="shared" si="253"/>
        <v>160000</v>
      </c>
      <c r="I188" s="29">
        <f t="shared" si="253"/>
        <v>160000</v>
      </c>
      <c r="J188" s="29">
        <f t="shared" si="253"/>
        <v>160000</v>
      </c>
      <c r="K188" s="29">
        <f t="shared" si="253"/>
        <v>160000</v>
      </c>
      <c r="L188" s="29">
        <f t="shared" si="253"/>
        <v>160000</v>
      </c>
      <c r="M188" s="29">
        <f t="shared" si="253"/>
        <v>160000</v>
      </c>
      <c r="N188" s="29">
        <f t="shared" si="253"/>
        <v>160000</v>
      </c>
      <c r="O188" s="29">
        <f t="shared" si="253"/>
        <v>160000</v>
      </c>
      <c r="P188" s="29">
        <f t="shared" si="253"/>
        <v>160000</v>
      </c>
      <c r="Q188" s="29">
        <f t="shared" si="253"/>
        <v>160000</v>
      </c>
      <c r="R188" s="29">
        <f t="shared" si="253"/>
        <v>160000</v>
      </c>
      <c r="S188" s="29">
        <f t="shared" si="253"/>
        <v>160000</v>
      </c>
      <c r="T188" s="29">
        <f t="shared" si="253"/>
        <v>160000</v>
      </c>
      <c r="U188" s="29">
        <f t="shared" si="253"/>
        <v>160000</v>
      </c>
      <c r="V188" s="29">
        <f t="shared" si="253"/>
        <v>160000</v>
      </c>
      <c r="W188" s="29">
        <f t="shared" si="253"/>
        <v>160000</v>
      </c>
      <c r="X188" s="29">
        <f t="shared" si="253"/>
        <v>160000</v>
      </c>
      <c r="Y188" s="29">
        <f t="shared" si="253"/>
        <v>160000</v>
      </c>
      <c r="Z188" s="29">
        <f t="shared" si="253"/>
        <v>160000</v>
      </c>
      <c r="AA188" s="29">
        <f t="shared" si="253"/>
        <v>160000</v>
      </c>
      <c r="AB188" s="29">
        <f t="shared" si="253"/>
        <v>160000</v>
      </c>
      <c r="AC188" s="29">
        <f t="shared" si="253"/>
        <v>160000</v>
      </c>
      <c r="AD188" s="29">
        <f t="shared" si="253"/>
        <v>160000</v>
      </c>
      <c r="AE188" s="29">
        <f t="shared" si="253"/>
        <v>160000</v>
      </c>
      <c r="AF188" s="29">
        <f t="shared" si="253"/>
        <v>160000</v>
      </c>
      <c r="AG188" s="29">
        <f t="shared" si="253"/>
        <v>160000</v>
      </c>
      <c r="AH188" s="29">
        <f t="shared" si="253"/>
        <v>160000</v>
      </c>
      <c r="AI188" s="29">
        <f t="shared" si="253"/>
        <v>160000</v>
      </c>
      <c r="AJ188" s="29">
        <f t="shared" si="253"/>
        <v>160000</v>
      </c>
      <c r="AK188" s="29">
        <f t="shared" si="253"/>
        <v>160000</v>
      </c>
      <c r="AL188" s="29">
        <f t="shared" si="253"/>
        <v>160000</v>
      </c>
      <c r="AM188" s="29">
        <f t="shared" si="253"/>
        <v>160000</v>
      </c>
      <c r="AN188" s="65">
        <f t="shared" si="253"/>
        <v>160000</v>
      </c>
      <c r="AO188" s="65">
        <f t="shared" si="253"/>
        <v>160000</v>
      </c>
      <c r="AP188" s="65">
        <f t="shared" si="253"/>
        <v>160000</v>
      </c>
      <c r="AQ188" s="65">
        <f t="shared" si="253"/>
        <v>160000</v>
      </c>
      <c r="AR188" s="65">
        <f t="shared" si="253"/>
        <v>160000</v>
      </c>
      <c r="AS188" s="65">
        <f t="shared" si="253"/>
        <v>160000</v>
      </c>
      <c r="AT188" s="65">
        <f t="shared" si="253"/>
        <v>160000</v>
      </c>
      <c r="AU188" s="65">
        <f t="shared" si="253"/>
        <v>160000</v>
      </c>
      <c r="AV188" s="65">
        <f t="shared" si="253"/>
        <v>160000</v>
      </c>
      <c r="AW188" s="65">
        <f t="shared" si="253"/>
        <v>160000</v>
      </c>
      <c r="AX188" s="65">
        <f t="shared" si="253"/>
        <v>160000</v>
      </c>
      <c r="AY188" s="65">
        <f t="shared" si="253"/>
        <v>160000</v>
      </c>
      <c r="AZ188" s="65">
        <f t="shared" si="253"/>
        <v>160000</v>
      </c>
      <c r="BA188" s="65">
        <f t="shared" si="253"/>
        <v>160000</v>
      </c>
      <c r="BB188" s="65">
        <f t="shared" si="253"/>
        <v>160000</v>
      </c>
      <c r="BC188" s="65">
        <f t="shared" si="253"/>
        <v>160000</v>
      </c>
      <c r="BD188" s="65">
        <f t="shared" si="253"/>
        <v>160000</v>
      </c>
      <c r="BE188" s="65">
        <f t="shared" si="253"/>
        <v>160000</v>
      </c>
      <c r="BF188" s="65">
        <f t="shared" si="253"/>
        <v>160000</v>
      </c>
      <c r="BG188" s="65">
        <f t="shared" si="253"/>
        <v>160000</v>
      </c>
      <c r="BH188" s="65">
        <f t="shared" si="253"/>
        <v>160000</v>
      </c>
      <c r="BI188" s="65">
        <f t="shared" si="253"/>
        <v>160000</v>
      </c>
      <c r="BJ188" s="65">
        <f t="shared" si="253"/>
        <v>160000</v>
      </c>
      <c r="BK188" s="65">
        <f t="shared" si="253"/>
        <v>160000</v>
      </c>
      <c r="BL188" s="65">
        <f t="shared" si="253"/>
        <v>160000</v>
      </c>
      <c r="BM188" s="65">
        <f t="shared" si="253"/>
        <v>160000</v>
      </c>
    </row>
    <row r="189" spans="1:65" ht="30" x14ac:dyDescent="0.25">
      <c r="A189" s="26" t="s">
        <v>59</v>
      </c>
      <c r="B189" s="29"/>
      <c r="C189" s="29"/>
      <c r="D189" s="29">
        <f t="shared" si="253"/>
        <v>182400</v>
      </c>
      <c r="E189" s="29">
        <f t="shared" si="253"/>
        <v>190690.90909090909</v>
      </c>
      <c r="F189" s="29">
        <f t="shared" si="253"/>
        <v>198981.81818181821</v>
      </c>
      <c r="G189" s="29">
        <f t="shared" si="253"/>
        <v>215272.72727272729</v>
      </c>
      <c r="H189" s="29">
        <f t="shared" si="253"/>
        <v>231563.63636363641</v>
      </c>
      <c r="I189" s="29">
        <f t="shared" si="253"/>
        <v>247854.5454545455</v>
      </c>
      <c r="J189" s="29">
        <f t="shared" si="253"/>
        <v>264145.45454545453</v>
      </c>
      <c r="K189" s="29">
        <f t="shared" si="253"/>
        <v>280436.36363636365</v>
      </c>
      <c r="L189" s="29">
        <f t="shared" si="253"/>
        <v>296727.27272727276</v>
      </c>
      <c r="M189" s="29">
        <f t="shared" si="253"/>
        <v>313018.18181818182</v>
      </c>
      <c r="N189" s="29">
        <f t="shared" si="253"/>
        <v>329309.09090909094</v>
      </c>
      <c r="O189" s="29">
        <f t="shared" si="253"/>
        <v>345600</v>
      </c>
      <c r="P189" s="29">
        <f t="shared" si="253"/>
        <v>345600</v>
      </c>
      <c r="Q189" s="29">
        <f t="shared" si="253"/>
        <v>345600</v>
      </c>
      <c r="R189" s="29">
        <f t="shared" si="253"/>
        <v>345600</v>
      </c>
      <c r="S189" s="29">
        <f t="shared" si="253"/>
        <v>345600</v>
      </c>
      <c r="T189" s="29">
        <f t="shared" si="253"/>
        <v>345600</v>
      </c>
      <c r="U189" s="29">
        <f t="shared" si="253"/>
        <v>345600</v>
      </c>
      <c r="V189" s="29">
        <f t="shared" si="253"/>
        <v>345600</v>
      </c>
      <c r="W189" s="29">
        <f t="shared" si="253"/>
        <v>345600</v>
      </c>
      <c r="X189" s="29">
        <f t="shared" si="253"/>
        <v>345600</v>
      </c>
      <c r="Y189" s="29">
        <f t="shared" si="253"/>
        <v>345600</v>
      </c>
      <c r="Z189" s="29">
        <f t="shared" si="253"/>
        <v>345600</v>
      </c>
      <c r="AA189" s="29">
        <f t="shared" si="253"/>
        <v>345600</v>
      </c>
      <c r="AB189" s="29">
        <f t="shared" si="253"/>
        <v>345600</v>
      </c>
      <c r="AC189" s="29">
        <f t="shared" si="253"/>
        <v>345600</v>
      </c>
      <c r="AD189" s="29">
        <f t="shared" si="253"/>
        <v>345600</v>
      </c>
      <c r="AE189" s="29">
        <f t="shared" si="253"/>
        <v>345600</v>
      </c>
      <c r="AF189" s="29">
        <f t="shared" si="253"/>
        <v>345600</v>
      </c>
      <c r="AG189" s="29">
        <f t="shared" si="253"/>
        <v>345600</v>
      </c>
      <c r="AH189" s="29">
        <f t="shared" si="253"/>
        <v>345600</v>
      </c>
      <c r="AI189" s="29">
        <f t="shared" si="253"/>
        <v>345600</v>
      </c>
      <c r="AJ189" s="29">
        <f t="shared" si="253"/>
        <v>345600</v>
      </c>
      <c r="AK189" s="29">
        <f t="shared" si="253"/>
        <v>345600</v>
      </c>
      <c r="AL189" s="29">
        <f t="shared" si="253"/>
        <v>345600</v>
      </c>
      <c r="AM189" s="29">
        <f t="shared" si="253"/>
        <v>345600</v>
      </c>
      <c r="AN189" s="65">
        <f t="shared" si="253"/>
        <v>391200</v>
      </c>
      <c r="AO189" s="65">
        <f t="shared" si="253"/>
        <v>391200</v>
      </c>
      <c r="AP189" s="65">
        <f t="shared" si="253"/>
        <v>391200</v>
      </c>
      <c r="AQ189" s="65">
        <f t="shared" si="253"/>
        <v>391200</v>
      </c>
      <c r="AR189" s="65">
        <f t="shared" si="253"/>
        <v>391200</v>
      </c>
      <c r="AS189" s="65">
        <f t="shared" si="253"/>
        <v>391200</v>
      </c>
      <c r="AT189" s="65">
        <f t="shared" si="253"/>
        <v>391200</v>
      </c>
      <c r="AU189" s="65">
        <f t="shared" si="253"/>
        <v>391200</v>
      </c>
      <c r="AV189" s="65">
        <f t="shared" si="253"/>
        <v>391200</v>
      </c>
      <c r="AW189" s="65">
        <f t="shared" si="253"/>
        <v>391200</v>
      </c>
      <c r="AX189" s="65">
        <f t="shared" si="253"/>
        <v>391200</v>
      </c>
      <c r="AY189" s="65">
        <f t="shared" si="253"/>
        <v>391200</v>
      </c>
      <c r="AZ189" s="65">
        <f t="shared" si="253"/>
        <v>391200</v>
      </c>
      <c r="BA189" s="65">
        <f t="shared" si="253"/>
        <v>391200</v>
      </c>
      <c r="BB189" s="65">
        <f t="shared" si="253"/>
        <v>391200</v>
      </c>
      <c r="BC189" s="65">
        <f t="shared" si="253"/>
        <v>391200</v>
      </c>
      <c r="BD189" s="65">
        <f t="shared" si="253"/>
        <v>391200</v>
      </c>
      <c r="BE189" s="65">
        <f t="shared" si="253"/>
        <v>391200</v>
      </c>
      <c r="BF189" s="65">
        <f t="shared" si="253"/>
        <v>391200</v>
      </c>
      <c r="BG189" s="65">
        <f t="shared" si="253"/>
        <v>391200</v>
      </c>
      <c r="BH189" s="65">
        <f t="shared" si="253"/>
        <v>391200</v>
      </c>
      <c r="BI189" s="65">
        <f t="shared" si="253"/>
        <v>391200</v>
      </c>
      <c r="BJ189" s="65">
        <f t="shared" si="253"/>
        <v>391200</v>
      </c>
      <c r="BK189" s="65">
        <f t="shared" si="253"/>
        <v>391200</v>
      </c>
      <c r="BL189" s="65">
        <f t="shared" si="253"/>
        <v>391200</v>
      </c>
      <c r="BM189" s="65">
        <f t="shared" si="253"/>
        <v>391200</v>
      </c>
    </row>
    <row r="190" spans="1:65" x14ac:dyDescent="0.25">
      <c r="A190" s="26" t="s">
        <v>63</v>
      </c>
      <c r="B190" s="29"/>
      <c r="C190" s="29">
        <f>SUMIF($A$87:$A$135,$A190,C$87:C$135)</f>
        <v>0</v>
      </c>
      <c r="D190" s="29">
        <f t="shared" si="253"/>
        <v>201576</v>
      </c>
      <c r="E190" s="29">
        <f t="shared" si="253"/>
        <v>224265.86025544704</v>
      </c>
      <c r="F190" s="29">
        <f t="shared" si="253"/>
        <v>247663.87377911343</v>
      </c>
      <c r="G190" s="29">
        <f t="shared" si="253"/>
        <v>280645.83020285505</v>
      </c>
      <c r="H190" s="29">
        <f t="shared" si="253"/>
        <v>307991.98196844483</v>
      </c>
      <c r="I190" s="29">
        <f t="shared" si="253"/>
        <v>336716.46581517655</v>
      </c>
      <c r="J190" s="29">
        <f t="shared" si="253"/>
        <v>366833.41848234407</v>
      </c>
      <c r="K190" s="29">
        <f t="shared" si="253"/>
        <v>398356.97670924111</v>
      </c>
      <c r="L190" s="29">
        <f t="shared" si="253"/>
        <v>431301.27723516151</v>
      </c>
      <c r="M190" s="29">
        <f t="shared" si="253"/>
        <v>465680.45679939899</v>
      </c>
      <c r="N190" s="29">
        <f t="shared" si="253"/>
        <v>501508.65214124718</v>
      </c>
      <c r="O190" s="29">
        <f t="shared" si="253"/>
        <v>538800</v>
      </c>
      <c r="P190" s="29">
        <f t="shared" si="253"/>
        <v>538800</v>
      </c>
      <c r="Q190" s="29">
        <f t="shared" si="253"/>
        <v>538800</v>
      </c>
      <c r="R190" s="29">
        <f t="shared" si="253"/>
        <v>538800</v>
      </c>
      <c r="S190" s="29">
        <f t="shared" si="253"/>
        <v>538800</v>
      </c>
      <c r="T190" s="29">
        <f t="shared" si="253"/>
        <v>538800</v>
      </c>
      <c r="U190" s="29">
        <f t="shared" si="253"/>
        <v>538800</v>
      </c>
      <c r="V190" s="29">
        <f t="shared" si="253"/>
        <v>538800</v>
      </c>
      <c r="W190" s="29">
        <f t="shared" si="253"/>
        <v>538800</v>
      </c>
      <c r="X190" s="29">
        <f t="shared" si="253"/>
        <v>538800</v>
      </c>
      <c r="Y190" s="29">
        <f t="shared" si="253"/>
        <v>538800</v>
      </c>
      <c r="Z190" s="29">
        <f t="shared" si="253"/>
        <v>538800</v>
      </c>
      <c r="AA190" s="29">
        <f t="shared" si="253"/>
        <v>538800</v>
      </c>
      <c r="AB190" s="29">
        <f t="shared" si="253"/>
        <v>538800</v>
      </c>
      <c r="AC190" s="29">
        <f t="shared" si="253"/>
        <v>538800</v>
      </c>
      <c r="AD190" s="29">
        <f t="shared" si="253"/>
        <v>538800</v>
      </c>
      <c r="AE190" s="29">
        <f t="shared" si="253"/>
        <v>538800</v>
      </c>
      <c r="AF190" s="29">
        <f t="shared" si="253"/>
        <v>538800</v>
      </c>
      <c r="AG190" s="29">
        <f t="shared" si="253"/>
        <v>538800</v>
      </c>
      <c r="AH190" s="29">
        <f t="shared" si="253"/>
        <v>538800</v>
      </c>
      <c r="AI190" s="29">
        <f t="shared" si="253"/>
        <v>538800</v>
      </c>
      <c r="AJ190" s="29">
        <f t="shared" si="253"/>
        <v>538800</v>
      </c>
      <c r="AK190" s="29">
        <f t="shared" si="253"/>
        <v>538800</v>
      </c>
      <c r="AL190" s="29">
        <f t="shared" si="253"/>
        <v>538800</v>
      </c>
      <c r="AM190" s="29">
        <f t="shared" si="253"/>
        <v>538800</v>
      </c>
      <c r="AN190" s="65">
        <f t="shared" si="253"/>
        <v>604350</v>
      </c>
      <c r="AO190" s="65">
        <f t="shared" si="253"/>
        <v>604350</v>
      </c>
      <c r="AP190" s="65">
        <f t="shared" si="253"/>
        <v>604350</v>
      </c>
      <c r="AQ190" s="65">
        <f t="shared" si="253"/>
        <v>604350</v>
      </c>
      <c r="AR190" s="65">
        <f t="shared" si="253"/>
        <v>604350</v>
      </c>
      <c r="AS190" s="65">
        <f t="shared" si="253"/>
        <v>604350</v>
      </c>
      <c r="AT190" s="65">
        <f t="shared" si="253"/>
        <v>604350</v>
      </c>
      <c r="AU190" s="65">
        <f t="shared" si="253"/>
        <v>604350</v>
      </c>
      <c r="AV190" s="65">
        <f t="shared" si="253"/>
        <v>604350</v>
      </c>
      <c r="AW190" s="65">
        <f t="shared" si="253"/>
        <v>604350</v>
      </c>
      <c r="AX190" s="65">
        <f t="shared" si="253"/>
        <v>604350</v>
      </c>
      <c r="AY190" s="65">
        <f t="shared" si="253"/>
        <v>604350</v>
      </c>
      <c r="AZ190" s="65">
        <f t="shared" si="253"/>
        <v>604350</v>
      </c>
      <c r="BA190" s="65">
        <f t="shared" si="253"/>
        <v>604350</v>
      </c>
      <c r="BB190" s="65">
        <f t="shared" si="253"/>
        <v>604350</v>
      </c>
      <c r="BC190" s="65">
        <f t="shared" si="253"/>
        <v>604350</v>
      </c>
      <c r="BD190" s="65">
        <f t="shared" si="253"/>
        <v>604350</v>
      </c>
      <c r="BE190" s="65">
        <f t="shared" si="253"/>
        <v>604350</v>
      </c>
      <c r="BF190" s="65">
        <f t="shared" si="253"/>
        <v>604350</v>
      </c>
      <c r="BG190" s="65">
        <f t="shared" si="253"/>
        <v>604350</v>
      </c>
      <c r="BH190" s="65">
        <f t="shared" si="253"/>
        <v>604350</v>
      </c>
      <c r="BI190" s="65">
        <f t="shared" si="253"/>
        <v>604350</v>
      </c>
      <c r="BJ190" s="65">
        <f t="shared" si="253"/>
        <v>604350</v>
      </c>
      <c r="BK190" s="65">
        <f t="shared" si="253"/>
        <v>604350</v>
      </c>
      <c r="BL190" s="65">
        <f t="shared" si="253"/>
        <v>604350</v>
      </c>
      <c r="BM190" s="65">
        <f t="shared" si="253"/>
        <v>604350</v>
      </c>
    </row>
    <row r="191" spans="1:65" x14ac:dyDescent="0.25">
      <c r="A191" s="50" t="s">
        <v>81</v>
      </c>
      <c r="B191" s="29"/>
      <c r="C191" s="29">
        <f>SUMIF($A$87:$A$135,$A191,C$87:C$135)</f>
        <v>0</v>
      </c>
      <c r="D191" s="29">
        <f t="shared" si="253"/>
        <v>720788</v>
      </c>
      <c r="E191" s="29">
        <f t="shared" si="253"/>
        <v>632132.93012772349</v>
      </c>
      <c r="F191" s="29">
        <f t="shared" si="253"/>
        <v>623831.9368895567</v>
      </c>
      <c r="G191" s="29">
        <f t="shared" si="253"/>
        <v>680322.91510142758</v>
      </c>
      <c r="H191" s="29">
        <f t="shared" si="253"/>
        <v>673995.99098422239</v>
      </c>
      <c r="I191" s="29">
        <f t="shared" si="253"/>
        <v>728358.23290758824</v>
      </c>
      <c r="J191" s="29">
        <f t="shared" si="253"/>
        <v>723416.70924117207</v>
      </c>
      <c r="K191" s="29">
        <f t="shared" si="253"/>
        <v>779178.48835462052</v>
      </c>
      <c r="L191" s="29">
        <f t="shared" si="253"/>
        <v>775650.63861758076</v>
      </c>
      <c r="M191" s="29">
        <f t="shared" si="253"/>
        <v>832840.22839969955</v>
      </c>
      <c r="N191" s="29">
        <f t="shared" si="253"/>
        <v>830754.32607062359</v>
      </c>
      <c r="O191" s="29">
        <f t="shared" si="253"/>
        <v>889400</v>
      </c>
      <c r="P191" s="29">
        <f t="shared" si="253"/>
        <v>889400</v>
      </c>
      <c r="Q191" s="29">
        <f t="shared" si="253"/>
        <v>889400</v>
      </c>
      <c r="R191" s="29">
        <f t="shared" si="253"/>
        <v>889400</v>
      </c>
      <c r="S191" s="29">
        <f t="shared" si="253"/>
        <v>889400</v>
      </c>
      <c r="T191" s="29">
        <f t="shared" si="253"/>
        <v>889400</v>
      </c>
      <c r="U191" s="29">
        <f t="shared" si="253"/>
        <v>889400</v>
      </c>
      <c r="V191" s="29">
        <f t="shared" si="253"/>
        <v>889400</v>
      </c>
      <c r="W191" s="29">
        <f t="shared" si="253"/>
        <v>889400</v>
      </c>
      <c r="X191" s="29">
        <f t="shared" si="253"/>
        <v>889400</v>
      </c>
      <c r="Y191" s="29">
        <f t="shared" si="253"/>
        <v>889400</v>
      </c>
      <c r="Z191" s="29">
        <f t="shared" si="253"/>
        <v>889400</v>
      </c>
      <c r="AA191" s="29">
        <f t="shared" si="253"/>
        <v>889400</v>
      </c>
      <c r="AB191" s="29">
        <f t="shared" si="253"/>
        <v>889400</v>
      </c>
      <c r="AC191" s="29">
        <f t="shared" si="253"/>
        <v>889400</v>
      </c>
      <c r="AD191" s="29">
        <f t="shared" si="253"/>
        <v>889400</v>
      </c>
      <c r="AE191" s="29">
        <f t="shared" si="253"/>
        <v>889400</v>
      </c>
      <c r="AF191" s="29">
        <f t="shared" si="253"/>
        <v>889400</v>
      </c>
      <c r="AG191" s="29">
        <f t="shared" si="253"/>
        <v>889400</v>
      </c>
      <c r="AH191" s="29">
        <f t="shared" si="253"/>
        <v>889400</v>
      </c>
      <c r="AI191" s="29">
        <f t="shared" si="253"/>
        <v>889400</v>
      </c>
      <c r="AJ191" s="29">
        <f t="shared" si="253"/>
        <v>889400</v>
      </c>
      <c r="AK191" s="29">
        <f t="shared" si="253"/>
        <v>889400</v>
      </c>
      <c r="AL191" s="29">
        <f t="shared" si="253"/>
        <v>889400</v>
      </c>
      <c r="AM191" s="29">
        <f t="shared" si="253"/>
        <v>889400</v>
      </c>
      <c r="AN191" s="65">
        <f t="shared" si="253"/>
        <v>922175</v>
      </c>
      <c r="AO191" s="65">
        <f t="shared" si="253"/>
        <v>922175</v>
      </c>
      <c r="AP191" s="65">
        <f t="shared" si="253"/>
        <v>922175</v>
      </c>
      <c r="AQ191" s="65">
        <f t="shared" si="253"/>
        <v>922175</v>
      </c>
      <c r="AR191" s="65">
        <f t="shared" si="253"/>
        <v>922175</v>
      </c>
      <c r="AS191" s="65">
        <f t="shared" si="253"/>
        <v>922175</v>
      </c>
      <c r="AT191" s="65">
        <f t="shared" si="253"/>
        <v>922175</v>
      </c>
      <c r="AU191" s="65">
        <f t="shared" si="253"/>
        <v>922175</v>
      </c>
      <c r="AV191" s="65">
        <f t="shared" si="253"/>
        <v>922175</v>
      </c>
      <c r="AW191" s="65">
        <f t="shared" si="253"/>
        <v>922175</v>
      </c>
      <c r="AX191" s="65">
        <f t="shared" si="253"/>
        <v>922175</v>
      </c>
      <c r="AY191" s="65">
        <f t="shared" si="253"/>
        <v>922175</v>
      </c>
      <c r="AZ191" s="65">
        <f t="shared" si="253"/>
        <v>922175</v>
      </c>
      <c r="BA191" s="65">
        <f t="shared" si="253"/>
        <v>922175</v>
      </c>
      <c r="BB191" s="65">
        <f t="shared" si="253"/>
        <v>922175</v>
      </c>
      <c r="BC191" s="65">
        <f t="shared" si="253"/>
        <v>922175</v>
      </c>
      <c r="BD191" s="65">
        <f t="shared" si="253"/>
        <v>922175</v>
      </c>
      <c r="BE191" s="65">
        <f t="shared" si="253"/>
        <v>922175</v>
      </c>
      <c r="BF191" s="65">
        <f t="shared" si="253"/>
        <v>922175</v>
      </c>
      <c r="BG191" s="65">
        <f t="shared" si="253"/>
        <v>922175</v>
      </c>
      <c r="BH191" s="65">
        <f t="shared" si="253"/>
        <v>922175</v>
      </c>
      <c r="BI191" s="65">
        <f t="shared" si="253"/>
        <v>922175</v>
      </c>
      <c r="BJ191" s="65">
        <f t="shared" si="253"/>
        <v>922175</v>
      </c>
      <c r="BK191" s="65">
        <f t="shared" si="253"/>
        <v>922175</v>
      </c>
      <c r="BL191" s="65">
        <f t="shared" si="253"/>
        <v>922175</v>
      </c>
      <c r="BM191" s="65">
        <f t="shared" si="253"/>
        <v>922175</v>
      </c>
    </row>
    <row r="192" spans="1:65" x14ac:dyDescent="0.2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</row>
    <row r="193" spans="1:65" x14ac:dyDescent="0.25">
      <c r="A193" s="21" t="s">
        <v>84</v>
      </c>
      <c r="B193" s="29"/>
      <c r="C193" s="29"/>
      <c r="D193" s="29">
        <f t="shared" ref="D193:M194" si="255">SUMIF($A$87:$A$135,$A193,D$87:D$135)</f>
        <v>700000</v>
      </c>
      <c r="E193" s="29">
        <f t="shared" si="255"/>
        <v>700000</v>
      </c>
      <c r="F193" s="29">
        <f t="shared" si="255"/>
        <v>700000</v>
      </c>
      <c r="G193" s="29">
        <f t="shared" si="255"/>
        <v>700000</v>
      </c>
      <c r="H193" s="29">
        <f t="shared" si="255"/>
        <v>700000</v>
      </c>
      <c r="I193" s="29">
        <f t="shared" si="255"/>
        <v>700000</v>
      </c>
      <c r="J193" s="29">
        <f t="shared" si="255"/>
        <v>700000</v>
      </c>
      <c r="K193" s="29">
        <f t="shared" si="255"/>
        <v>700000</v>
      </c>
      <c r="L193" s="29">
        <f t="shared" si="255"/>
        <v>700000</v>
      </c>
      <c r="M193" s="29">
        <f t="shared" si="255"/>
        <v>700000</v>
      </c>
      <c r="N193" s="29">
        <f t="shared" ref="N193:W194" si="256">SUMIF($A$87:$A$135,$A193,N$87:N$135)</f>
        <v>700000</v>
      </c>
      <c r="O193" s="29">
        <f t="shared" si="256"/>
        <v>700000</v>
      </c>
      <c r="P193" s="29">
        <f t="shared" si="256"/>
        <v>700000</v>
      </c>
      <c r="Q193" s="29">
        <f t="shared" si="256"/>
        <v>700000</v>
      </c>
      <c r="R193" s="29">
        <f t="shared" si="256"/>
        <v>700000</v>
      </c>
      <c r="S193" s="29">
        <f t="shared" si="256"/>
        <v>700000</v>
      </c>
      <c r="T193" s="29">
        <f t="shared" si="256"/>
        <v>700000</v>
      </c>
      <c r="U193" s="29">
        <f t="shared" si="256"/>
        <v>700000</v>
      </c>
      <c r="V193" s="29">
        <f t="shared" si="256"/>
        <v>700000</v>
      </c>
      <c r="W193" s="29">
        <f t="shared" si="256"/>
        <v>700000</v>
      </c>
      <c r="X193" s="29">
        <f t="shared" ref="X193:AG194" si="257">SUMIF($A$87:$A$135,$A193,X$87:X$135)</f>
        <v>700000</v>
      </c>
      <c r="Y193" s="29">
        <f t="shared" si="257"/>
        <v>700000</v>
      </c>
      <c r="Z193" s="29">
        <f t="shared" si="257"/>
        <v>700000</v>
      </c>
      <c r="AA193" s="29">
        <f t="shared" si="257"/>
        <v>700000</v>
      </c>
      <c r="AB193" s="29">
        <f t="shared" si="257"/>
        <v>700000</v>
      </c>
      <c r="AC193" s="29">
        <f t="shared" si="257"/>
        <v>700000</v>
      </c>
      <c r="AD193" s="29">
        <f t="shared" si="257"/>
        <v>700000</v>
      </c>
      <c r="AE193" s="29">
        <f t="shared" si="257"/>
        <v>700000</v>
      </c>
      <c r="AF193" s="29">
        <f t="shared" si="257"/>
        <v>700000</v>
      </c>
      <c r="AG193" s="29">
        <f t="shared" si="257"/>
        <v>700000</v>
      </c>
      <c r="AH193" s="29">
        <f t="shared" ref="AH193:AQ194" si="258">SUMIF($A$87:$A$135,$A193,AH$87:AH$135)</f>
        <v>700000</v>
      </c>
      <c r="AI193" s="29">
        <f t="shared" si="258"/>
        <v>700000</v>
      </c>
      <c r="AJ193" s="29">
        <f t="shared" si="258"/>
        <v>700000</v>
      </c>
      <c r="AK193" s="29">
        <f t="shared" si="258"/>
        <v>700000</v>
      </c>
      <c r="AL193" s="29">
        <f t="shared" si="258"/>
        <v>700000</v>
      </c>
      <c r="AM193" s="29">
        <f t="shared" si="258"/>
        <v>700000</v>
      </c>
      <c r="AN193" s="65">
        <f t="shared" si="258"/>
        <v>700000</v>
      </c>
      <c r="AO193" s="65">
        <f t="shared" si="258"/>
        <v>700000</v>
      </c>
      <c r="AP193" s="65">
        <f t="shared" si="258"/>
        <v>700000</v>
      </c>
      <c r="AQ193" s="65">
        <f t="shared" si="258"/>
        <v>700000</v>
      </c>
      <c r="AR193" s="65">
        <f t="shared" ref="AR193:BE194" si="259">SUMIF($A$87:$A$135,$A193,AR$87:AR$135)</f>
        <v>700000</v>
      </c>
      <c r="AS193" s="65">
        <f t="shared" si="259"/>
        <v>700000</v>
      </c>
      <c r="AT193" s="65">
        <f t="shared" si="259"/>
        <v>700000</v>
      </c>
      <c r="AU193" s="65">
        <f t="shared" si="259"/>
        <v>700000</v>
      </c>
      <c r="AV193" s="65">
        <f t="shared" si="259"/>
        <v>700000</v>
      </c>
      <c r="AW193" s="65">
        <f t="shared" si="259"/>
        <v>700000</v>
      </c>
      <c r="AX193" s="65">
        <f t="shared" si="259"/>
        <v>700000</v>
      </c>
      <c r="AY193" s="65">
        <f t="shared" si="259"/>
        <v>700000</v>
      </c>
      <c r="AZ193" s="65">
        <f t="shared" si="259"/>
        <v>700000</v>
      </c>
      <c r="BA193" s="65">
        <f t="shared" si="259"/>
        <v>700000</v>
      </c>
      <c r="BB193" s="65">
        <f t="shared" si="259"/>
        <v>700000</v>
      </c>
      <c r="BC193" s="65">
        <f t="shared" si="259"/>
        <v>700000</v>
      </c>
      <c r="BD193" s="65">
        <f t="shared" si="259"/>
        <v>700000</v>
      </c>
      <c r="BE193" s="65">
        <f t="shared" si="259"/>
        <v>700000</v>
      </c>
      <c r="BF193" s="65">
        <f t="shared" ref="BF193:BM194" si="260">SUMIF($A$87:$A$135,$A193,BF$87:BF$135)</f>
        <v>700000</v>
      </c>
      <c r="BG193" s="65">
        <f t="shared" si="260"/>
        <v>700000</v>
      </c>
      <c r="BH193" s="65">
        <f t="shared" si="260"/>
        <v>700000</v>
      </c>
      <c r="BI193" s="65">
        <f t="shared" si="260"/>
        <v>700000</v>
      </c>
      <c r="BJ193" s="65">
        <f t="shared" si="260"/>
        <v>700000</v>
      </c>
      <c r="BK193" s="65">
        <f t="shared" si="260"/>
        <v>700000</v>
      </c>
      <c r="BL193" s="65">
        <f t="shared" si="260"/>
        <v>700000</v>
      </c>
      <c r="BM193" s="65">
        <f t="shared" si="260"/>
        <v>700000</v>
      </c>
    </row>
    <row r="194" spans="1:65" x14ac:dyDescent="0.25">
      <c r="A194" s="21" t="s">
        <v>85</v>
      </c>
      <c r="B194" s="29"/>
      <c r="C194" s="29"/>
      <c r="D194" s="29">
        <f t="shared" si="255"/>
        <v>140000</v>
      </c>
      <c r="E194" s="29">
        <f t="shared" si="255"/>
        <v>280000</v>
      </c>
      <c r="F194" s="29">
        <f t="shared" si="255"/>
        <v>420000</v>
      </c>
      <c r="G194" s="29">
        <f t="shared" si="255"/>
        <v>560000</v>
      </c>
      <c r="H194" s="29">
        <f t="shared" si="255"/>
        <v>560000</v>
      </c>
      <c r="I194" s="29">
        <f t="shared" si="255"/>
        <v>560000</v>
      </c>
      <c r="J194" s="29">
        <f t="shared" si="255"/>
        <v>560000</v>
      </c>
      <c r="K194" s="29">
        <f t="shared" si="255"/>
        <v>560000</v>
      </c>
      <c r="L194" s="29">
        <f t="shared" si="255"/>
        <v>560000</v>
      </c>
      <c r="M194" s="29">
        <f t="shared" si="255"/>
        <v>560000</v>
      </c>
      <c r="N194" s="29">
        <f t="shared" si="256"/>
        <v>560000</v>
      </c>
      <c r="O194" s="29">
        <f t="shared" si="256"/>
        <v>560000</v>
      </c>
      <c r="P194" s="29">
        <f t="shared" si="256"/>
        <v>560000</v>
      </c>
      <c r="Q194" s="29">
        <f t="shared" si="256"/>
        <v>560000</v>
      </c>
      <c r="R194" s="29">
        <f t="shared" si="256"/>
        <v>560000</v>
      </c>
      <c r="S194" s="29">
        <f t="shared" si="256"/>
        <v>560000</v>
      </c>
      <c r="T194" s="29">
        <f t="shared" si="256"/>
        <v>560000</v>
      </c>
      <c r="U194" s="29">
        <f t="shared" si="256"/>
        <v>560000</v>
      </c>
      <c r="V194" s="29">
        <f t="shared" si="256"/>
        <v>560000</v>
      </c>
      <c r="W194" s="29">
        <f t="shared" si="256"/>
        <v>560000</v>
      </c>
      <c r="X194" s="29">
        <f t="shared" si="257"/>
        <v>560000</v>
      </c>
      <c r="Y194" s="29">
        <f t="shared" si="257"/>
        <v>560000</v>
      </c>
      <c r="Z194" s="29">
        <f t="shared" si="257"/>
        <v>560000</v>
      </c>
      <c r="AA194" s="29">
        <f t="shared" si="257"/>
        <v>560000</v>
      </c>
      <c r="AB194" s="29">
        <f t="shared" si="257"/>
        <v>560000</v>
      </c>
      <c r="AC194" s="29">
        <f t="shared" si="257"/>
        <v>560000</v>
      </c>
      <c r="AD194" s="29">
        <f t="shared" si="257"/>
        <v>560000</v>
      </c>
      <c r="AE194" s="29">
        <f t="shared" si="257"/>
        <v>560000</v>
      </c>
      <c r="AF194" s="29">
        <f t="shared" si="257"/>
        <v>560000</v>
      </c>
      <c r="AG194" s="29">
        <f t="shared" si="257"/>
        <v>560000</v>
      </c>
      <c r="AH194" s="29">
        <f t="shared" si="258"/>
        <v>560000</v>
      </c>
      <c r="AI194" s="29">
        <f t="shared" si="258"/>
        <v>560000</v>
      </c>
      <c r="AJ194" s="29">
        <f t="shared" si="258"/>
        <v>560000</v>
      </c>
      <c r="AK194" s="29">
        <f t="shared" si="258"/>
        <v>560000</v>
      </c>
      <c r="AL194" s="29">
        <f t="shared" si="258"/>
        <v>560000</v>
      </c>
      <c r="AM194" s="29">
        <f t="shared" si="258"/>
        <v>560000</v>
      </c>
      <c r="AN194" s="65">
        <f t="shared" si="258"/>
        <v>560000</v>
      </c>
      <c r="AO194" s="65">
        <f t="shared" si="258"/>
        <v>560000</v>
      </c>
      <c r="AP194" s="65">
        <f t="shared" si="258"/>
        <v>560000</v>
      </c>
      <c r="AQ194" s="65">
        <f t="shared" si="258"/>
        <v>560000</v>
      </c>
      <c r="AR194" s="65">
        <f t="shared" si="259"/>
        <v>560000</v>
      </c>
      <c r="AS194" s="65">
        <f t="shared" si="259"/>
        <v>560000</v>
      </c>
      <c r="AT194" s="65">
        <f t="shared" si="259"/>
        <v>560000</v>
      </c>
      <c r="AU194" s="65">
        <f t="shared" si="259"/>
        <v>560000</v>
      </c>
      <c r="AV194" s="65">
        <f t="shared" si="259"/>
        <v>560000</v>
      </c>
      <c r="AW194" s="65">
        <f t="shared" si="259"/>
        <v>560000</v>
      </c>
      <c r="AX194" s="65">
        <f t="shared" si="259"/>
        <v>560000</v>
      </c>
      <c r="AY194" s="65">
        <f t="shared" si="259"/>
        <v>560000</v>
      </c>
      <c r="AZ194" s="65">
        <f t="shared" si="259"/>
        <v>560000</v>
      </c>
      <c r="BA194" s="65">
        <f t="shared" si="259"/>
        <v>560000</v>
      </c>
      <c r="BB194" s="65">
        <f t="shared" si="259"/>
        <v>560000</v>
      </c>
      <c r="BC194" s="65">
        <f t="shared" si="259"/>
        <v>560000</v>
      </c>
      <c r="BD194" s="65">
        <f t="shared" si="259"/>
        <v>560000</v>
      </c>
      <c r="BE194" s="65">
        <f t="shared" si="259"/>
        <v>560000</v>
      </c>
      <c r="BF194" s="65">
        <f t="shared" si="260"/>
        <v>560000</v>
      </c>
      <c r="BG194" s="65">
        <f t="shared" si="260"/>
        <v>560000</v>
      </c>
      <c r="BH194" s="65">
        <f t="shared" si="260"/>
        <v>560000</v>
      </c>
      <c r="BI194" s="65">
        <f t="shared" si="260"/>
        <v>560000</v>
      </c>
      <c r="BJ194" s="65">
        <f t="shared" si="260"/>
        <v>560000</v>
      </c>
      <c r="BK194" s="65">
        <f t="shared" si="260"/>
        <v>560000</v>
      </c>
      <c r="BL194" s="65">
        <f t="shared" si="260"/>
        <v>560000</v>
      </c>
      <c r="BM194" s="65">
        <f t="shared" si="260"/>
        <v>560000</v>
      </c>
    </row>
    <row r="195" spans="1:65" x14ac:dyDescent="0.25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</row>
    <row r="196" spans="1:65" x14ac:dyDescent="0.25">
      <c r="A196" s="50" t="s">
        <v>88</v>
      </c>
      <c r="B196" s="29"/>
      <c r="C196" s="29">
        <f t="shared" ref="C196:AH196" si="261">SUMIF($A$87:$A$135,$A196,C$87:C$135)</f>
        <v>0</v>
      </c>
      <c r="D196" s="29">
        <f t="shared" si="261"/>
        <v>2000000</v>
      </c>
      <c r="E196" s="29">
        <f t="shared" si="261"/>
        <v>2090909.0909090908</v>
      </c>
      <c r="F196" s="29">
        <f t="shared" si="261"/>
        <v>2181818.1818181816</v>
      </c>
      <c r="G196" s="29">
        <f t="shared" si="261"/>
        <v>2272727.2727272725</v>
      </c>
      <c r="H196" s="29">
        <f t="shared" si="261"/>
        <v>2363636.3636363633</v>
      </c>
      <c r="I196" s="29">
        <f t="shared" si="261"/>
        <v>2454545.4545454541</v>
      </c>
      <c r="J196" s="29">
        <f t="shared" si="261"/>
        <v>2545454.5454545449</v>
      </c>
      <c r="K196" s="29">
        <f t="shared" si="261"/>
        <v>2636363.6363636358</v>
      </c>
      <c r="L196" s="29">
        <f t="shared" si="261"/>
        <v>2727272.7272727266</v>
      </c>
      <c r="M196" s="29">
        <f t="shared" si="261"/>
        <v>2818181.8181818174</v>
      </c>
      <c r="N196" s="29">
        <f t="shared" si="261"/>
        <v>2909090.9090909082</v>
      </c>
      <c r="O196" s="29">
        <f t="shared" si="261"/>
        <v>3000000</v>
      </c>
      <c r="P196" s="29">
        <f t="shared" si="261"/>
        <v>3000000</v>
      </c>
      <c r="Q196" s="29">
        <f t="shared" si="261"/>
        <v>3000000</v>
      </c>
      <c r="R196" s="29">
        <f t="shared" si="261"/>
        <v>3000000</v>
      </c>
      <c r="S196" s="29">
        <f t="shared" si="261"/>
        <v>3000000</v>
      </c>
      <c r="T196" s="29">
        <f t="shared" si="261"/>
        <v>3000000</v>
      </c>
      <c r="U196" s="29">
        <f t="shared" si="261"/>
        <v>3000000</v>
      </c>
      <c r="V196" s="29">
        <f t="shared" si="261"/>
        <v>3000000</v>
      </c>
      <c r="W196" s="29">
        <f t="shared" si="261"/>
        <v>3000000</v>
      </c>
      <c r="X196" s="29">
        <f t="shared" si="261"/>
        <v>3000000</v>
      </c>
      <c r="Y196" s="29">
        <f t="shared" si="261"/>
        <v>3000000</v>
      </c>
      <c r="Z196" s="29">
        <f t="shared" si="261"/>
        <v>3000000</v>
      </c>
      <c r="AA196" s="29">
        <f t="shared" si="261"/>
        <v>3000000</v>
      </c>
      <c r="AB196" s="29">
        <f t="shared" si="261"/>
        <v>3000000</v>
      </c>
      <c r="AC196" s="29">
        <f t="shared" si="261"/>
        <v>3000000</v>
      </c>
      <c r="AD196" s="29">
        <f t="shared" si="261"/>
        <v>3000000</v>
      </c>
      <c r="AE196" s="29">
        <f t="shared" si="261"/>
        <v>3000000</v>
      </c>
      <c r="AF196" s="29">
        <f t="shared" si="261"/>
        <v>3000000</v>
      </c>
      <c r="AG196" s="29">
        <f t="shared" si="261"/>
        <v>3000000</v>
      </c>
      <c r="AH196" s="29">
        <f t="shared" si="261"/>
        <v>3000000</v>
      </c>
      <c r="AI196" s="29">
        <f t="shared" ref="AI196:BE196" si="262">SUMIF($A$87:$A$135,$A196,AI$87:AI$135)</f>
        <v>3000000</v>
      </c>
      <c r="AJ196" s="29">
        <f t="shared" si="262"/>
        <v>3000000</v>
      </c>
      <c r="AK196" s="29">
        <f t="shared" si="262"/>
        <v>3000000</v>
      </c>
      <c r="AL196" s="29">
        <f t="shared" si="262"/>
        <v>3000000</v>
      </c>
      <c r="AM196" s="29">
        <f t="shared" si="262"/>
        <v>3000000</v>
      </c>
      <c r="AN196" s="65">
        <f t="shared" si="262"/>
        <v>3000000</v>
      </c>
      <c r="AO196" s="65">
        <f t="shared" si="262"/>
        <v>3000000</v>
      </c>
      <c r="AP196" s="65">
        <f t="shared" si="262"/>
        <v>3000000</v>
      </c>
      <c r="AQ196" s="65">
        <f t="shared" si="262"/>
        <v>3000000</v>
      </c>
      <c r="AR196" s="65">
        <f t="shared" si="262"/>
        <v>3000000</v>
      </c>
      <c r="AS196" s="65">
        <f t="shared" si="262"/>
        <v>3000000</v>
      </c>
      <c r="AT196" s="65">
        <f t="shared" si="262"/>
        <v>3000000</v>
      </c>
      <c r="AU196" s="65">
        <f t="shared" si="262"/>
        <v>3000000</v>
      </c>
      <c r="AV196" s="65">
        <f t="shared" si="262"/>
        <v>3000000</v>
      </c>
      <c r="AW196" s="65">
        <f t="shared" si="262"/>
        <v>3000000</v>
      </c>
      <c r="AX196" s="65">
        <f t="shared" si="262"/>
        <v>3000000</v>
      </c>
      <c r="AY196" s="65">
        <f t="shared" si="262"/>
        <v>3000000</v>
      </c>
      <c r="AZ196" s="65">
        <f t="shared" si="262"/>
        <v>3000000</v>
      </c>
      <c r="BA196" s="65">
        <f t="shared" si="262"/>
        <v>3000000</v>
      </c>
      <c r="BB196" s="65">
        <f t="shared" si="262"/>
        <v>3000000</v>
      </c>
      <c r="BC196" s="65">
        <f t="shared" si="262"/>
        <v>3000000</v>
      </c>
      <c r="BD196" s="65">
        <f t="shared" si="262"/>
        <v>3000000</v>
      </c>
      <c r="BE196" s="65">
        <f t="shared" si="262"/>
        <v>3000000</v>
      </c>
      <c r="BF196" s="65">
        <f t="shared" ref="BF196:BM197" si="263">SUMIF($A$87:$A$135,$A196,BF$87:BF$135)</f>
        <v>3000000</v>
      </c>
      <c r="BG196" s="65">
        <f t="shared" si="263"/>
        <v>3000000</v>
      </c>
      <c r="BH196" s="65">
        <f t="shared" si="263"/>
        <v>3000000</v>
      </c>
      <c r="BI196" s="65">
        <f t="shared" si="263"/>
        <v>3000000</v>
      </c>
      <c r="BJ196" s="65">
        <f t="shared" si="263"/>
        <v>3000000</v>
      </c>
      <c r="BK196" s="65">
        <f t="shared" si="263"/>
        <v>3000000</v>
      </c>
      <c r="BL196" s="65">
        <f t="shared" si="263"/>
        <v>3000000</v>
      </c>
      <c r="BM196" s="65">
        <f t="shared" si="263"/>
        <v>3000000</v>
      </c>
    </row>
    <row r="197" spans="1:65" x14ac:dyDescent="0.25">
      <c r="A197" s="50" t="s">
        <v>118</v>
      </c>
      <c r="B197" s="29"/>
      <c r="C197" s="29"/>
      <c r="D197" s="29">
        <v>500000</v>
      </c>
      <c r="E197" s="29">
        <v>500000</v>
      </c>
      <c r="F197" s="29">
        <v>500000</v>
      </c>
      <c r="G197" s="29">
        <v>0</v>
      </c>
      <c r="H197" s="29">
        <v>0</v>
      </c>
      <c r="I197" s="29">
        <v>0</v>
      </c>
      <c r="J197" s="29">
        <f t="shared" ref="J197:BE197" si="264">SUMIF($A$87:$A$135,$A197,J$87:J$135)</f>
        <v>0</v>
      </c>
      <c r="K197" s="29">
        <f t="shared" si="264"/>
        <v>0</v>
      </c>
      <c r="L197" s="29">
        <f t="shared" si="264"/>
        <v>0</v>
      </c>
      <c r="M197" s="29">
        <f t="shared" si="264"/>
        <v>0</v>
      </c>
      <c r="N197" s="29">
        <f t="shared" si="264"/>
        <v>0</v>
      </c>
      <c r="O197" s="29">
        <f t="shared" si="264"/>
        <v>0</v>
      </c>
      <c r="P197" s="29">
        <f t="shared" si="264"/>
        <v>0</v>
      </c>
      <c r="Q197" s="29">
        <f t="shared" si="264"/>
        <v>0</v>
      </c>
      <c r="R197" s="29">
        <f t="shared" si="264"/>
        <v>0</v>
      </c>
      <c r="S197" s="29">
        <f t="shared" si="264"/>
        <v>0</v>
      </c>
      <c r="T197" s="29">
        <f t="shared" si="264"/>
        <v>0</v>
      </c>
      <c r="U197" s="29">
        <f t="shared" si="264"/>
        <v>0</v>
      </c>
      <c r="V197" s="29">
        <f t="shared" si="264"/>
        <v>0</v>
      </c>
      <c r="W197" s="29">
        <f t="shared" si="264"/>
        <v>0</v>
      </c>
      <c r="X197" s="29">
        <f t="shared" si="264"/>
        <v>0</v>
      </c>
      <c r="Y197" s="29">
        <f t="shared" si="264"/>
        <v>0</v>
      </c>
      <c r="Z197" s="29">
        <f t="shared" si="264"/>
        <v>0</v>
      </c>
      <c r="AA197" s="29">
        <f t="shared" si="264"/>
        <v>0</v>
      </c>
      <c r="AB197" s="29">
        <f t="shared" si="264"/>
        <v>0</v>
      </c>
      <c r="AC197" s="29">
        <f t="shared" si="264"/>
        <v>0</v>
      </c>
      <c r="AD197" s="29">
        <f t="shared" si="264"/>
        <v>0</v>
      </c>
      <c r="AE197" s="29">
        <f t="shared" si="264"/>
        <v>0</v>
      </c>
      <c r="AF197" s="29">
        <f t="shared" si="264"/>
        <v>0</v>
      </c>
      <c r="AG197" s="29">
        <f t="shared" si="264"/>
        <v>0</v>
      </c>
      <c r="AH197" s="29">
        <f t="shared" si="264"/>
        <v>0</v>
      </c>
      <c r="AI197" s="29">
        <f t="shared" si="264"/>
        <v>0</v>
      </c>
      <c r="AJ197" s="29">
        <f t="shared" si="264"/>
        <v>0</v>
      </c>
      <c r="AK197" s="29">
        <f t="shared" si="264"/>
        <v>0</v>
      </c>
      <c r="AL197" s="29">
        <f t="shared" si="264"/>
        <v>0</v>
      </c>
      <c r="AM197" s="29">
        <f t="shared" si="264"/>
        <v>0</v>
      </c>
      <c r="AN197" s="65">
        <f t="shared" si="264"/>
        <v>0</v>
      </c>
      <c r="AO197" s="65">
        <f t="shared" si="264"/>
        <v>0</v>
      </c>
      <c r="AP197" s="65">
        <f t="shared" si="264"/>
        <v>0</v>
      </c>
      <c r="AQ197" s="65">
        <f t="shared" si="264"/>
        <v>0</v>
      </c>
      <c r="AR197" s="65">
        <f t="shared" si="264"/>
        <v>0</v>
      </c>
      <c r="AS197" s="65">
        <f t="shared" si="264"/>
        <v>0</v>
      </c>
      <c r="AT197" s="65">
        <f t="shared" si="264"/>
        <v>0</v>
      </c>
      <c r="AU197" s="65">
        <f t="shared" si="264"/>
        <v>0</v>
      </c>
      <c r="AV197" s="65">
        <f t="shared" si="264"/>
        <v>0</v>
      </c>
      <c r="AW197" s="65">
        <f t="shared" si="264"/>
        <v>0</v>
      </c>
      <c r="AX197" s="65">
        <f t="shared" si="264"/>
        <v>0</v>
      </c>
      <c r="AY197" s="65">
        <f t="shared" si="264"/>
        <v>0</v>
      </c>
      <c r="AZ197" s="65">
        <f t="shared" si="264"/>
        <v>0</v>
      </c>
      <c r="BA197" s="65">
        <f t="shared" si="264"/>
        <v>0</v>
      </c>
      <c r="BB197" s="65">
        <f t="shared" si="264"/>
        <v>0</v>
      </c>
      <c r="BC197" s="65">
        <f t="shared" si="264"/>
        <v>0</v>
      </c>
      <c r="BD197" s="65">
        <f t="shared" si="264"/>
        <v>0</v>
      </c>
      <c r="BE197" s="65">
        <f t="shared" si="264"/>
        <v>0</v>
      </c>
      <c r="BF197" s="65">
        <f t="shared" si="263"/>
        <v>0</v>
      </c>
      <c r="BG197" s="65">
        <f t="shared" si="263"/>
        <v>0</v>
      </c>
      <c r="BH197" s="65">
        <f t="shared" si="263"/>
        <v>0</v>
      </c>
      <c r="BI197" s="65">
        <f t="shared" si="263"/>
        <v>0</v>
      </c>
      <c r="BJ197" s="65">
        <f t="shared" si="263"/>
        <v>0</v>
      </c>
      <c r="BK197" s="65">
        <f t="shared" si="263"/>
        <v>0</v>
      </c>
      <c r="BL197" s="65">
        <f t="shared" si="263"/>
        <v>0</v>
      </c>
      <c r="BM197" s="65">
        <f t="shared" si="263"/>
        <v>0</v>
      </c>
    </row>
    <row r="198" spans="1:65" x14ac:dyDescent="0.25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</row>
    <row r="199" spans="1:65" hidden="1" x14ac:dyDescent="0.25">
      <c r="A199" s="50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</row>
    <row r="200" spans="1:65" x14ac:dyDescent="0.25">
      <c r="A200" s="50" t="s">
        <v>93</v>
      </c>
      <c r="B200" s="29"/>
      <c r="C200" s="29">
        <f t="shared" ref="C200:BM200" si="265">SUMIF($A$87:$A$135,$A200,C$87:C$135)</f>
        <v>0</v>
      </c>
      <c r="D200" s="29">
        <f t="shared" si="265"/>
        <v>482000</v>
      </c>
      <c r="E200" s="29">
        <f t="shared" si="265"/>
        <v>606000</v>
      </c>
      <c r="F200" s="29">
        <f t="shared" si="265"/>
        <v>864000</v>
      </c>
      <c r="G200" s="29">
        <f t="shared" si="265"/>
        <v>1004000</v>
      </c>
      <c r="H200" s="29">
        <f t="shared" si="265"/>
        <v>1074000</v>
      </c>
      <c r="I200" s="29">
        <f t="shared" si="265"/>
        <v>1126000</v>
      </c>
      <c r="J200" s="29">
        <f t="shared" si="265"/>
        <v>1162000</v>
      </c>
      <c r="K200" s="29">
        <f t="shared" si="265"/>
        <v>1174000</v>
      </c>
      <c r="L200" s="29">
        <f t="shared" si="265"/>
        <v>1156000</v>
      </c>
      <c r="M200" s="29">
        <f t="shared" si="265"/>
        <v>1134000</v>
      </c>
      <c r="N200" s="29">
        <f t="shared" si="265"/>
        <v>1086000</v>
      </c>
      <c r="O200" s="29">
        <f t="shared" si="265"/>
        <v>1012000</v>
      </c>
      <c r="P200" s="29">
        <f t="shared" si="265"/>
        <v>970000</v>
      </c>
      <c r="Q200" s="29">
        <f t="shared" si="265"/>
        <v>928000</v>
      </c>
      <c r="R200" s="29">
        <f t="shared" si="265"/>
        <v>886000</v>
      </c>
      <c r="S200" s="29">
        <f t="shared" si="265"/>
        <v>844000</v>
      </c>
      <c r="T200" s="29">
        <f t="shared" si="265"/>
        <v>802000</v>
      </c>
      <c r="U200" s="29">
        <f t="shared" si="265"/>
        <v>760000</v>
      </c>
      <c r="V200" s="29">
        <f t="shared" si="265"/>
        <v>720000</v>
      </c>
      <c r="W200" s="29">
        <f t="shared" si="265"/>
        <v>680000</v>
      </c>
      <c r="X200" s="29">
        <f t="shared" si="265"/>
        <v>640000</v>
      </c>
      <c r="Y200" s="29">
        <f t="shared" si="265"/>
        <v>600000</v>
      </c>
      <c r="Z200" s="29">
        <f t="shared" si="265"/>
        <v>560000</v>
      </c>
      <c r="AA200" s="29">
        <f t="shared" si="265"/>
        <v>520000</v>
      </c>
      <c r="AB200" s="29">
        <f t="shared" si="265"/>
        <v>480000</v>
      </c>
      <c r="AC200" s="29">
        <f t="shared" si="265"/>
        <v>440000</v>
      </c>
      <c r="AD200" s="29">
        <f t="shared" si="265"/>
        <v>400000</v>
      </c>
      <c r="AE200" s="29">
        <f t="shared" si="265"/>
        <v>360000</v>
      </c>
      <c r="AF200" s="29">
        <f t="shared" si="265"/>
        <v>320000</v>
      </c>
      <c r="AG200" s="29">
        <f t="shared" si="265"/>
        <v>280000</v>
      </c>
      <c r="AH200" s="29">
        <f t="shared" si="265"/>
        <v>240000</v>
      </c>
      <c r="AI200" s="29">
        <f t="shared" si="265"/>
        <v>200000</v>
      </c>
      <c r="AJ200" s="29">
        <f t="shared" si="265"/>
        <v>160000</v>
      </c>
      <c r="AK200" s="29">
        <f t="shared" si="265"/>
        <v>120000</v>
      </c>
      <c r="AL200" s="29">
        <f t="shared" si="265"/>
        <v>80000</v>
      </c>
      <c r="AM200" s="29">
        <f t="shared" si="265"/>
        <v>40000</v>
      </c>
      <c r="AN200" s="65">
        <f t="shared" si="265"/>
        <v>0</v>
      </c>
      <c r="AO200" s="65">
        <f t="shared" si="265"/>
        <v>0</v>
      </c>
      <c r="AP200" s="65">
        <f t="shared" si="265"/>
        <v>0</v>
      </c>
      <c r="AQ200" s="65">
        <f t="shared" si="265"/>
        <v>0</v>
      </c>
      <c r="AR200" s="65">
        <f t="shared" si="265"/>
        <v>0</v>
      </c>
      <c r="AS200" s="65">
        <f t="shared" si="265"/>
        <v>0</v>
      </c>
      <c r="AT200" s="65">
        <f t="shared" si="265"/>
        <v>0</v>
      </c>
      <c r="AU200" s="65">
        <f t="shared" si="265"/>
        <v>0</v>
      </c>
      <c r="AV200" s="65">
        <f t="shared" si="265"/>
        <v>0</v>
      </c>
      <c r="AW200" s="65">
        <f t="shared" si="265"/>
        <v>0</v>
      </c>
      <c r="AX200" s="65">
        <f t="shared" si="265"/>
        <v>0</v>
      </c>
      <c r="AY200" s="65">
        <f t="shared" si="265"/>
        <v>0</v>
      </c>
      <c r="AZ200" s="65">
        <f t="shared" si="265"/>
        <v>0</v>
      </c>
      <c r="BA200" s="65">
        <f t="shared" si="265"/>
        <v>0</v>
      </c>
      <c r="BB200" s="65">
        <f t="shared" si="265"/>
        <v>0</v>
      </c>
      <c r="BC200" s="65">
        <f t="shared" si="265"/>
        <v>0</v>
      </c>
      <c r="BD200" s="65">
        <f t="shared" si="265"/>
        <v>0</v>
      </c>
      <c r="BE200" s="65">
        <f t="shared" si="265"/>
        <v>0</v>
      </c>
      <c r="BF200" s="65">
        <f t="shared" si="265"/>
        <v>0</v>
      </c>
      <c r="BG200" s="65">
        <f t="shared" si="265"/>
        <v>0</v>
      </c>
      <c r="BH200" s="65">
        <f t="shared" si="265"/>
        <v>0</v>
      </c>
      <c r="BI200" s="65">
        <f t="shared" si="265"/>
        <v>0</v>
      </c>
      <c r="BJ200" s="65">
        <f t="shared" si="265"/>
        <v>0</v>
      </c>
      <c r="BK200" s="65">
        <f t="shared" si="265"/>
        <v>0</v>
      </c>
      <c r="BL200" s="65">
        <f t="shared" si="265"/>
        <v>0</v>
      </c>
      <c r="BM200" s="65">
        <f t="shared" si="265"/>
        <v>0</v>
      </c>
    </row>
    <row r="201" spans="1:65" x14ac:dyDescent="0.25">
      <c r="A201" s="50" t="s">
        <v>119</v>
      </c>
      <c r="B201" s="29"/>
      <c r="C201" s="29"/>
      <c r="D201" s="29">
        <f t="shared" ref="D201:AW201" si="266">D134</f>
        <v>333333.33333333331</v>
      </c>
      <c r="E201" s="29">
        <f t="shared" si="266"/>
        <v>333333.33333333331</v>
      </c>
      <c r="F201" s="29">
        <f t="shared" si="266"/>
        <v>287500</v>
      </c>
      <c r="G201" s="29">
        <f t="shared" si="266"/>
        <v>287500</v>
      </c>
      <c r="H201" s="29">
        <f t="shared" si="266"/>
        <v>279166.66666666669</v>
      </c>
      <c r="I201" s="29">
        <f t="shared" si="266"/>
        <v>270833.33333333331</v>
      </c>
      <c r="J201" s="29">
        <f t="shared" si="266"/>
        <v>262500</v>
      </c>
      <c r="K201" s="29">
        <f t="shared" si="266"/>
        <v>254166.66666666666</v>
      </c>
      <c r="L201" s="29">
        <f t="shared" si="266"/>
        <v>250000</v>
      </c>
      <c r="M201" s="29">
        <f t="shared" si="266"/>
        <v>250000</v>
      </c>
      <c r="N201" s="29">
        <f t="shared" si="266"/>
        <v>250000</v>
      </c>
      <c r="O201" s="29">
        <f t="shared" si="266"/>
        <v>250000</v>
      </c>
      <c r="P201" s="29">
        <f t="shared" si="266"/>
        <v>250000</v>
      </c>
      <c r="Q201" s="29">
        <f t="shared" si="266"/>
        <v>250000</v>
      </c>
      <c r="R201" s="29">
        <f t="shared" si="266"/>
        <v>250000</v>
      </c>
      <c r="S201" s="29">
        <f t="shared" si="266"/>
        <v>250000</v>
      </c>
      <c r="T201" s="29">
        <f t="shared" si="266"/>
        <v>250000</v>
      </c>
      <c r="U201" s="29">
        <f t="shared" si="266"/>
        <v>250000</v>
      </c>
      <c r="V201" s="29">
        <f t="shared" si="266"/>
        <v>250000</v>
      </c>
      <c r="W201" s="29">
        <f t="shared" si="266"/>
        <v>250000</v>
      </c>
      <c r="X201" s="29">
        <f t="shared" si="266"/>
        <v>250000</v>
      </c>
      <c r="Y201" s="29">
        <f t="shared" si="266"/>
        <v>250000</v>
      </c>
      <c r="Z201" s="29">
        <f t="shared" si="266"/>
        <v>250000</v>
      </c>
      <c r="AA201" s="29">
        <f t="shared" si="266"/>
        <v>250000</v>
      </c>
      <c r="AB201" s="29">
        <f t="shared" si="266"/>
        <v>250000</v>
      </c>
      <c r="AC201" s="29">
        <f t="shared" si="266"/>
        <v>250000</v>
      </c>
      <c r="AD201" s="29">
        <f t="shared" si="266"/>
        <v>250000</v>
      </c>
      <c r="AE201" s="29">
        <f t="shared" si="266"/>
        <v>250000</v>
      </c>
      <c r="AF201" s="29">
        <f t="shared" si="266"/>
        <v>250000</v>
      </c>
      <c r="AG201" s="29">
        <f t="shared" si="266"/>
        <v>250000</v>
      </c>
      <c r="AH201" s="29">
        <f t="shared" si="266"/>
        <v>250000</v>
      </c>
      <c r="AI201" s="29">
        <f t="shared" si="266"/>
        <v>250000</v>
      </c>
      <c r="AJ201" s="29">
        <f t="shared" si="266"/>
        <v>250000</v>
      </c>
      <c r="AK201" s="29">
        <f t="shared" si="266"/>
        <v>250000</v>
      </c>
      <c r="AL201" s="29">
        <f t="shared" si="266"/>
        <v>250000</v>
      </c>
      <c r="AM201" s="29">
        <f t="shared" si="266"/>
        <v>250000</v>
      </c>
      <c r="AN201" s="65">
        <f t="shared" si="266"/>
        <v>250000</v>
      </c>
      <c r="AO201" s="65">
        <f t="shared" si="266"/>
        <v>250000</v>
      </c>
      <c r="AP201" s="65">
        <f t="shared" si="266"/>
        <v>250000</v>
      </c>
      <c r="AQ201" s="65">
        <f t="shared" si="266"/>
        <v>250000</v>
      </c>
      <c r="AR201" s="65">
        <f t="shared" si="266"/>
        <v>250000</v>
      </c>
      <c r="AS201" s="65">
        <f t="shared" si="266"/>
        <v>250000</v>
      </c>
      <c r="AT201" s="65">
        <f t="shared" si="266"/>
        <v>250000</v>
      </c>
      <c r="AU201" s="65">
        <f t="shared" si="266"/>
        <v>250000</v>
      </c>
      <c r="AV201" s="65">
        <f t="shared" si="266"/>
        <v>250000</v>
      </c>
      <c r="AW201" s="65">
        <f t="shared" si="266"/>
        <v>250000</v>
      </c>
      <c r="AX201" s="65">
        <f t="shared" ref="AX201:BE201" si="267">AW158*0.1/12</f>
        <v>250000</v>
      </c>
      <c r="AY201" s="65">
        <f t="shared" si="267"/>
        <v>250000</v>
      </c>
      <c r="AZ201" s="65">
        <f t="shared" si="267"/>
        <v>250000</v>
      </c>
      <c r="BA201" s="65">
        <f t="shared" si="267"/>
        <v>250000</v>
      </c>
      <c r="BB201" s="65">
        <f t="shared" si="267"/>
        <v>250000</v>
      </c>
      <c r="BC201" s="65">
        <f t="shared" si="267"/>
        <v>250000</v>
      </c>
      <c r="BD201" s="65">
        <f t="shared" si="267"/>
        <v>250000</v>
      </c>
      <c r="BE201" s="65">
        <f t="shared" si="267"/>
        <v>250000</v>
      </c>
      <c r="BF201" s="65">
        <f t="shared" ref="BF201:BM201" si="268">BE158*0.1/12</f>
        <v>250000</v>
      </c>
      <c r="BG201" s="65">
        <f t="shared" si="268"/>
        <v>250000</v>
      </c>
      <c r="BH201" s="65">
        <f t="shared" si="268"/>
        <v>250000</v>
      </c>
      <c r="BI201" s="65">
        <f t="shared" si="268"/>
        <v>250000</v>
      </c>
      <c r="BJ201" s="65">
        <f t="shared" si="268"/>
        <v>250000</v>
      </c>
      <c r="BK201" s="65">
        <f t="shared" si="268"/>
        <v>250000</v>
      </c>
      <c r="BL201" s="65">
        <f t="shared" si="268"/>
        <v>250000</v>
      </c>
      <c r="BM201" s="65">
        <f t="shared" si="268"/>
        <v>250000</v>
      </c>
    </row>
    <row r="202" spans="1:65" s="35" customFormat="1" x14ac:dyDescent="0.25">
      <c r="A202" s="38" t="s">
        <v>120</v>
      </c>
      <c r="B202" s="39"/>
      <c r="C202" s="39">
        <f t="shared" ref="C202:AH202" si="269">SUM(C177:C201)</f>
        <v>0</v>
      </c>
      <c r="D202" s="39">
        <f t="shared" si="269"/>
        <v>14733676.533333333</v>
      </c>
      <c r="E202" s="39">
        <f t="shared" si="269"/>
        <v>15653811.959929874</v>
      </c>
      <c r="F202" s="39">
        <f t="shared" si="269"/>
        <v>16315752.882193839</v>
      </c>
      <c r="G202" s="39">
        <f t="shared" si="269"/>
        <v>16564969.026784372</v>
      </c>
      <c r="H202" s="39">
        <f t="shared" si="269"/>
        <v>17034827.681089282</v>
      </c>
      <c r="I202" s="39">
        <f t="shared" si="269"/>
        <v>17556242.910870869</v>
      </c>
      <c r="J202" s="39">
        <f t="shared" si="269"/>
        <v>18011295.45008827</v>
      </c>
      <c r="K202" s="39">
        <f t="shared" si="269"/>
        <v>18512066.034246054</v>
      </c>
      <c r="L202" s="39">
        <f t="shared" si="269"/>
        <v>18936802.067076366</v>
      </c>
      <c r="M202" s="39">
        <f t="shared" si="269"/>
        <v>19431584.287221212</v>
      </c>
      <c r="N202" s="39">
        <f t="shared" si="269"/>
        <v>19850326.768248193</v>
      </c>
      <c r="O202" s="39">
        <f t="shared" si="269"/>
        <v>20313110.251999795</v>
      </c>
      <c r="P202" s="39">
        <f t="shared" si="269"/>
        <v>20272783.754519798</v>
      </c>
      <c r="Q202" s="39">
        <f t="shared" si="269"/>
        <v>20232473.992064994</v>
      </c>
      <c r="R202" s="39">
        <f t="shared" si="269"/>
        <v>20192181.131985642</v>
      </c>
      <c r="S202" s="39">
        <f t="shared" si="269"/>
        <v>20151905.343305498</v>
      </c>
      <c r="T202" s="39">
        <f t="shared" si="269"/>
        <v>20111646.796738558</v>
      </c>
      <c r="U202" s="39">
        <f t="shared" si="269"/>
        <v>20071405.66470594</v>
      </c>
      <c r="V202" s="39">
        <f t="shared" si="269"/>
        <v>20033182.121353</v>
      </c>
      <c r="W202" s="39">
        <f t="shared" si="269"/>
        <v>19994976.342566527</v>
      </c>
      <c r="X202" s="39">
        <f t="shared" si="269"/>
        <v>19956788.505992197</v>
      </c>
      <c r="Y202" s="39">
        <f t="shared" si="269"/>
        <v>19918618.791052118</v>
      </c>
      <c r="Z202" s="39">
        <f t="shared" si="269"/>
        <v>19880467.378962636</v>
      </c>
      <c r="AA202" s="39">
        <f t="shared" si="269"/>
        <v>19842334.452752262</v>
      </c>
      <c r="AB202" s="39">
        <f t="shared" si="269"/>
        <v>19804220.197279789</v>
      </c>
      <c r="AC202" s="39">
        <f t="shared" si="269"/>
        <v>19766124.799252585</v>
      </c>
      <c r="AD202" s="39">
        <f t="shared" si="269"/>
        <v>19728048.447245114</v>
      </c>
      <c r="AE202" s="39">
        <f t="shared" si="269"/>
        <v>19689991.331717562</v>
      </c>
      <c r="AF202" s="39">
        <f t="shared" si="269"/>
        <v>19651953.645034738</v>
      </c>
      <c r="AG202" s="39">
        <f t="shared" si="269"/>
        <v>19613935.581485085</v>
      </c>
      <c r="AH202" s="39">
        <f t="shared" si="269"/>
        <v>19575937.337299936</v>
      </c>
      <c r="AI202" s="39">
        <f t="shared" ref="AI202:BE202" si="270">SUM(AI177:AI201)</f>
        <v>19537959.110672936</v>
      </c>
      <c r="AJ202" s="39">
        <f t="shared" si="270"/>
        <v>19500001.101779662</v>
      </c>
      <c r="AK202" s="39">
        <f t="shared" si="270"/>
        <v>19462063.51279746</v>
      </c>
      <c r="AL202" s="39">
        <f t="shared" si="270"/>
        <v>19424146.547925435</v>
      </c>
      <c r="AM202" s="39">
        <f t="shared" si="270"/>
        <v>19386250.413404688</v>
      </c>
      <c r="AN202" s="63">
        <f t="shared" si="270"/>
        <v>19991335.317538738</v>
      </c>
      <c r="AO202" s="63">
        <f t="shared" si="270"/>
        <v>19993481.470714122</v>
      </c>
      <c r="AP202" s="63">
        <f t="shared" si="270"/>
        <v>19995649.085421264</v>
      </c>
      <c r="AQ202" s="63">
        <f t="shared" si="270"/>
        <v>19997838.37627548</v>
      </c>
      <c r="AR202" s="63">
        <f t="shared" si="270"/>
        <v>20000049.560038231</v>
      </c>
      <c r="AS202" s="63">
        <f t="shared" si="270"/>
        <v>20002282.855638616</v>
      </c>
      <c r="AT202" s="63">
        <f t="shared" si="270"/>
        <v>20004538.484195001</v>
      </c>
      <c r="AU202" s="63">
        <f t="shared" si="270"/>
        <v>20006816.669036951</v>
      </c>
      <c r="AV202" s="63">
        <f t="shared" si="270"/>
        <v>20009117.635727324</v>
      </c>
      <c r="AW202" s="63">
        <f t="shared" si="270"/>
        <v>20011441.612084594</v>
      </c>
      <c r="AX202" s="63">
        <f t="shared" si="270"/>
        <v>20013788.82820544</v>
      </c>
      <c r="AY202" s="63">
        <f t="shared" si="270"/>
        <v>20016159.516487494</v>
      </c>
      <c r="AZ202" s="63">
        <f t="shared" si="270"/>
        <v>20018553.911652371</v>
      </c>
      <c r="BA202" s="63">
        <f t="shared" si="270"/>
        <v>20020972.250768892</v>
      </c>
      <c r="BB202" s="63">
        <f t="shared" si="270"/>
        <v>20023414.773276582</v>
      </c>
      <c r="BC202" s="63">
        <f t="shared" si="270"/>
        <v>20025881.721009348</v>
      </c>
      <c r="BD202" s="63">
        <f t="shared" si="270"/>
        <v>20028373.338219441</v>
      </c>
      <c r="BE202" s="63">
        <f t="shared" si="270"/>
        <v>20030889.871601634</v>
      </c>
      <c r="BF202" s="63">
        <f t="shared" ref="BF202:BM202" si="271">SUM(BF177:BF201)</f>
        <v>20033431.570317652</v>
      </c>
      <c r="BG202" s="63">
        <f t="shared" si="271"/>
        <v>20035998.686020829</v>
      </c>
      <c r="BH202" s="63">
        <f t="shared" si="271"/>
        <v>20038591.472881038</v>
      </c>
      <c r="BI202" s="63">
        <f t="shared" si="271"/>
        <v>20041210.187609848</v>
      </c>
      <c r="BJ202" s="63">
        <f t="shared" si="271"/>
        <v>20043855.089485947</v>
      </c>
      <c r="BK202" s="63">
        <f t="shared" si="271"/>
        <v>20046526.440380804</v>
      </c>
      <c r="BL202" s="63">
        <f t="shared" si="271"/>
        <v>20049224.504784614</v>
      </c>
      <c r="BM202" s="63">
        <f t="shared" si="271"/>
        <v>20051949.54983246</v>
      </c>
    </row>
    <row r="203" spans="1:65" s="35" customFormat="1" x14ac:dyDescent="0.25">
      <c r="A203" s="38" t="s">
        <v>121</v>
      </c>
      <c r="B203" s="39"/>
      <c r="C203" s="39">
        <f t="shared" ref="C203:AH203" si="272">C174-C202</f>
        <v>0</v>
      </c>
      <c r="D203" s="39">
        <f t="shared" si="272"/>
        <v>-4654876.5333333332</v>
      </c>
      <c r="E203" s="39">
        <f t="shared" si="272"/>
        <v>-4440518.9471575227</v>
      </c>
      <c r="F203" s="39">
        <f t="shared" si="272"/>
        <v>-3932559.1932381671</v>
      </c>
      <c r="G203" s="39">
        <f t="shared" si="272"/>
        <v>-2532677.5166416205</v>
      </c>
      <c r="H203" s="39">
        <f t="shared" si="272"/>
        <v>-1635228.5826670416</v>
      </c>
      <c r="I203" s="39">
        <f t="shared" si="272"/>
        <v>-720419.62011204287</v>
      </c>
      <c r="J203" s="39">
        <f t="shared" si="272"/>
        <v>330375.47402893379</v>
      </c>
      <c r="K203" s="39">
        <f t="shared" si="272"/>
        <v>1405782.8012160026</v>
      </c>
      <c r="L203" s="39">
        <f t="shared" si="272"/>
        <v>2628261.7946817093</v>
      </c>
      <c r="M203" s="39">
        <f t="shared" si="272"/>
        <v>3852438.552748736</v>
      </c>
      <c r="N203" s="39">
        <f t="shared" si="272"/>
        <v>5225105.8388141654</v>
      </c>
      <c r="O203" s="39">
        <f t="shared" si="272"/>
        <v>6626889.7480002046</v>
      </c>
      <c r="P203" s="39">
        <f t="shared" si="272"/>
        <v>6667216.2454802021</v>
      </c>
      <c r="Q203" s="39">
        <f t="shared" si="272"/>
        <v>6707526.0079350062</v>
      </c>
      <c r="R203" s="39">
        <f t="shared" si="272"/>
        <v>6747818.868014358</v>
      </c>
      <c r="S203" s="39">
        <f t="shared" si="272"/>
        <v>6788094.6566945016</v>
      </c>
      <c r="T203" s="39">
        <f t="shared" si="272"/>
        <v>6828353.2032614425</v>
      </c>
      <c r="U203" s="39">
        <f t="shared" si="272"/>
        <v>6868594.3352940604</v>
      </c>
      <c r="V203" s="39">
        <f t="shared" si="272"/>
        <v>6906817.8786469996</v>
      </c>
      <c r="W203" s="39">
        <f t="shared" si="272"/>
        <v>6945023.6574334726</v>
      </c>
      <c r="X203" s="39">
        <f t="shared" si="272"/>
        <v>6983211.4940078035</v>
      </c>
      <c r="Y203" s="39">
        <f t="shared" si="272"/>
        <v>7021381.2089478821</v>
      </c>
      <c r="Z203" s="39">
        <f t="shared" si="272"/>
        <v>7059532.621037364</v>
      </c>
      <c r="AA203" s="39">
        <f t="shared" si="272"/>
        <v>7097665.5472477376</v>
      </c>
      <c r="AB203" s="39">
        <f t="shared" si="272"/>
        <v>7135779.8027202114</v>
      </c>
      <c r="AC203" s="39">
        <f t="shared" si="272"/>
        <v>7173875.2007474154</v>
      </c>
      <c r="AD203" s="39">
        <f t="shared" si="272"/>
        <v>7211951.5527548864</v>
      </c>
      <c r="AE203" s="39">
        <f t="shared" si="272"/>
        <v>7250008.6682824381</v>
      </c>
      <c r="AF203" s="39">
        <f t="shared" si="272"/>
        <v>7288046.3549652621</v>
      </c>
      <c r="AG203" s="39">
        <f t="shared" si="272"/>
        <v>7326064.4185149148</v>
      </c>
      <c r="AH203" s="39">
        <f t="shared" si="272"/>
        <v>7364062.6627000645</v>
      </c>
      <c r="AI203" s="39">
        <f t="shared" ref="AI203:BE203" si="273">AI174-AI202</f>
        <v>7402040.8893270642</v>
      </c>
      <c r="AJ203" s="39">
        <f t="shared" si="273"/>
        <v>7439998.8982203379</v>
      </c>
      <c r="AK203" s="39">
        <f t="shared" si="273"/>
        <v>7477936.48720254</v>
      </c>
      <c r="AL203" s="39">
        <f t="shared" si="273"/>
        <v>7515853.452074565</v>
      </c>
      <c r="AM203" s="39">
        <f t="shared" si="273"/>
        <v>7553749.5865953118</v>
      </c>
      <c r="AN203" s="63">
        <f t="shared" si="273"/>
        <v>10226164.682461262</v>
      </c>
      <c r="AO203" s="63">
        <f t="shared" si="273"/>
        <v>10224018.529285878</v>
      </c>
      <c r="AP203" s="63">
        <f t="shared" si="273"/>
        <v>10221850.914578736</v>
      </c>
      <c r="AQ203" s="63">
        <f t="shared" si="273"/>
        <v>10219661.62372452</v>
      </c>
      <c r="AR203" s="63">
        <f t="shared" si="273"/>
        <v>10217450.439961769</v>
      </c>
      <c r="AS203" s="63">
        <f t="shared" si="273"/>
        <v>10215217.144361384</v>
      </c>
      <c r="AT203" s="63">
        <f t="shared" si="273"/>
        <v>10212961.515804999</v>
      </c>
      <c r="AU203" s="63">
        <f t="shared" si="273"/>
        <v>10210683.330963049</v>
      </c>
      <c r="AV203" s="63">
        <f t="shared" si="273"/>
        <v>10208382.364272676</v>
      </c>
      <c r="AW203" s="63">
        <f t="shared" si="273"/>
        <v>10206058.387915406</v>
      </c>
      <c r="AX203" s="63">
        <f t="shared" si="273"/>
        <v>10203711.17179456</v>
      </c>
      <c r="AY203" s="63">
        <f t="shared" si="273"/>
        <v>10201340.483512506</v>
      </c>
      <c r="AZ203" s="63">
        <f t="shared" si="273"/>
        <v>10198946.088347629</v>
      </c>
      <c r="BA203" s="63">
        <f t="shared" si="273"/>
        <v>10196527.749231108</v>
      </c>
      <c r="BB203" s="63">
        <f t="shared" si="273"/>
        <v>10194085.226723418</v>
      </c>
      <c r="BC203" s="63">
        <f t="shared" si="273"/>
        <v>10191618.278990652</v>
      </c>
      <c r="BD203" s="63">
        <f t="shared" si="273"/>
        <v>10189126.661780559</v>
      </c>
      <c r="BE203" s="63">
        <f t="shared" si="273"/>
        <v>10186610.128398366</v>
      </c>
      <c r="BF203" s="63">
        <f t="shared" ref="BF203:BM203" si="274">BF174-BF202</f>
        <v>10184068.429682348</v>
      </c>
      <c r="BG203" s="63">
        <f t="shared" si="274"/>
        <v>10181501.313979171</v>
      </c>
      <c r="BH203" s="63">
        <f t="shared" si="274"/>
        <v>10178908.527118962</v>
      </c>
      <c r="BI203" s="63">
        <f t="shared" si="274"/>
        <v>10176289.812390152</v>
      </c>
      <c r="BJ203" s="63">
        <f t="shared" si="274"/>
        <v>10173644.910514053</v>
      </c>
      <c r="BK203" s="63">
        <f t="shared" si="274"/>
        <v>10170973.559619196</v>
      </c>
      <c r="BL203" s="63">
        <f t="shared" si="274"/>
        <v>10168275.495215386</v>
      </c>
      <c r="BM203" s="63">
        <f t="shared" si="274"/>
        <v>10165550.45016754</v>
      </c>
    </row>
    <row r="204" spans="1:65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65" x14ac:dyDescent="0.25">
      <c r="A205" s="49" t="s">
        <v>122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</row>
    <row r="206" spans="1:65" x14ac:dyDescent="0.25">
      <c r="A206" s="71" t="s">
        <v>123</v>
      </c>
      <c r="B206" s="72"/>
      <c r="C206" s="72"/>
      <c r="D206" s="72">
        <f>IF(ROUNDUP(-(C224+D203-D221-D216)/100000,0)*100000&gt;0,ROUNDUP(-(C224+D203-D221-D216)/100000,0)*100000,0)</f>
        <v>6200000</v>
      </c>
      <c r="E206" s="72">
        <f t="shared" ref="E206:BE206" si="275">IF(ROUNDUP(-(D224+E203-E221-E216)/100000,0)*100000&gt;0,ROUNDUP(-(D224+E203-E221-E216)/100000,0)*100000,0)</f>
        <v>12900000</v>
      </c>
      <c r="F206" s="72">
        <f t="shared" si="275"/>
        <v>7000000</v>
      </c>
      <c r="G206" s="72">
        <f t="shared" si="275"/>
        <v>3500000</v>
      </c>
      <c r="H206" s="72">
        <f t="shared" si="275"/>
        <v>2600000</v>
      </c>
      <c r="I206" s="72">
        <f t="shared" si="275"/>
        <v>1800000</v>
      </c>
      <c r="J206" s="72">
        <f t="shared" si="275"/>
        <v>600000</v>
      </c>
      <c r="K206" s="72">
        <f t="shared" si="275"/>
        <v>0</v>
      </c>
      <c r="L206" s="72">
        <f t="shared" si="275"/>
        <v>0</v>
      </c>
      <c r="M206" s="72">
        <v>3200000</v>
      </c>
      <c r="N206" s="72">
        <v>1300000</v>
      </c>
      <c r="O206" s="72">
        <v>7540000</v>
      </c>
      <c r="P206" s="72">
        <v>2400000</v>
      </c>
      <c r="Q206" s="72">
        <f t="shared" si="275"/>
        <v>0</v>
      </c>
      <c r="R206" s="72">
        <f t="shared" si="275"/>
        <v>0</v>
      </c>
      <c r="S206" s="72">
        <f t="shared" si="275"/>
        <v>0</v>
      </c>
      <c r="T206" s="72">
        <f t="shared" si="275"/>
        <v>0</v>
      </c>
      <c r="U206" s="72">
        <f t="shared" si="275"/>
        <v>0</v>
      </c>
      <c r="V206" s="72">
        <f t="shared" si="275"/>
        <v>0</v>
      </c>
      <c r="W206" s="72">
        <f t="shared" si="275"/>
        <v>0</v>
      </c>
      <c r="X206" s="72">
        <f t="shared" si="275"/>
        <v>0</v>
      </c>
      <c r="Y206" s="72">
        <f t="shared" si="275"/>
        <v>0</v>
      </c>
      <c r="Z206" s="72">
        <f t="shared" si="275"/>
        <v>0</v>
      </c>
      <c r="AA206" s="72">
        <f t="shared" si="275"/>
        <v>0</v>
      </c>
      <c r="AB206" s="72">
        <f t="shared" si="275"/>
        <v>0</v>
      </c>
      <c r="AC206" s="72">
        <f t="shared" si="275"/>
        <v>0</v>
      </c>
      <c r="AD206" s="72">
        <f t="shared" si="275"/>
        <v>0</v>
      </c>
      <c r="AE206" s="72">
        <f t="shared" si="275"/>
        <v>0</v>
      </c>
      <c r="AF206" s="72">
        <f t="shared" si="275"/>
        <v>0</v>
      </c>
      <c r="AG206" s="72">
        <f t="shared" si="275"/>
        <v>0</v>
      </c>
      <c r="AH206" s="72">
        <f t="shared" si="275"/>
        <v>0</v>
      </c>
      <c r="AI206" s="72">
        <f t="shared" si="275"/>
        <v>0</v>
      </c>
      <c r="AJ206" s="72">
        <f t="shared" si="275"/>
        <v>0</v>
      </c>
      <c r="AK206" s="72">
        <f t="shared" si="275"/>
        <v>0</v>
      </c>
      <c r="AL206" s="72">
        <f t="shared" si="275"/>
        <v>0</v>
      </c>
      <c r="AM206" s="72">
        <f t="shared" si="275"/>
        <v>0</v>
      </c>
      <c r="AN206" s="65">
        <f t="shared" si="275"/>
        <v>0</v>
      </c>
      <c r="AO206" s="65">
        <f t="shared" si="275"/>
        <v>0</v>
      </c>
      <c r="AP206" s="65">
        <f t="shared" si="275"/>
        <v>0</v>
      </c>
      <c r="AQ206" s="65">
        <f t="shared" si="275"/>
        <v>0</v>
      </c>
      <c r="AR206" s="65">
        <f t="shared" si="275"/>
        <v>0</v>
      </c>
      <c r="AS206" s="65">
        <f t="shared" si="275"/>
        <v>0</v>
      </c>
      <c r="AT206" s="65">
        <f t="shared" si="275"/>
        <v>0</v>
      </c>
      <c r="AU206" s="65">
        <f t="shared" si="275"/>
        <v>0</v>
      </c>
      <c r="AV206" s="65">
        <f t="shared" si="275"/>
        <v>0</v>
      </c>
      <c r="AW206" s="65">
        <f t="shared" si="275"/>
        <v>0</v>
      </c>
      <c r="AX206" s="65">
        <f t="shared" si="275"/>
        <v>0</v>
      </c>
      <c r="AY206" s="65">
        <f t="shared" si="275"/>
        <v>0</v>
      </c>
      <c r="AZ206" s="65">
        <f t="shared" si="275"/>
        <v>0</v>
      </c>
      <c r="BA206" s="65">
        <f t="shared" si="275"/>
        <v>0</v>
      </c>
      <c r="BB206" s="65">
        <f t="shared" si="275"/>
        <v>0</v>
      </c>
      <c r="BC206" s="65">
        <f t="shared" si="275"/>
        <v>0</v>
      </c>
      <c r="BD206" s="65">
        <f t="shared" si="275"/>
        <v>0</v>
      </c>
      <c r="BE206" s="65">
        <f t="shared" si="275"/>
        <v>0</v>
      </c>
      <c r="BF206" s="65">
        <f t="shared" ref="BF206" si="276">IF(ROUNDUP(-(BE224+BF203-BF221-BF216)/100000,0)*100000&gt;0,ROUNDUP(-(BE224+BF203-BF221-BF216)/100000,0)*100000,0)</f>
        <v>0</v>
      </c>
      <c r="BG206" s="65">
        <f t="shared" ref="BG206" si="277">IF(ROUNDUP(-(BF224+BG203-BG221-BG216)/100000,0)*100000&gt;0,ROUNDUP(-(BF224+BG203-BG221-BG216)/100000,0)*100000,0)</f>
        <v>0</v>
      </c>
      <c r="BH206" s="65">
        <f t="shared" ref="BH206" si="278">IF(ROUNDUP(-(BG224+BH203-BH221-BH216)/100000,0)*100000&gt;0,ROUNDUP(-(BG224+BH203-BH221-BH216)/100000,0)*100000,0)</f>
        <v>0</v>
      </c>
      <c r="BI206" s="65">
        <f t="shared" ref="BI206" si="279">IF(ROUNDUP(-(BH224+BI203-BI221-BI216)/100000,0)*100000&gt;0,ROUNDUP(-(BH224+BI203-BI221-BI216)/100000,0)*100000,0)</f>
        <v>0</v>
      </c>
      <c r="BJ206" s="65">
        <f t="shared" ref="BJ206" si="280">IF(ROUNDUP(-(BI224+BJ203-BJ221-BJ216)/100000,0)*100000&gt;0,ROUNDUP(-(BI224+BJ203-BJ221-BJ216)/100000,0)*100000,0)</f>
        <v>0</v>
      </c>
      <c r="BK206" s="65">
        <f t="shared" ref="BK206" si="281">IF(ROUNDUP(-(BJ224+BK203-BK221-BK216)/100000,0)*100000&gt;0,ROUNDUP(-(BJ224+BK203-BK221-BK216)/100000,0)*100000,0)</f>
        <v>0</v>
      </c>
      <c r="BL206" s="65">
        <f t="shared" ref="BL206" si="282">IF(ROUNDUP(-(BK224+BL203-BL221-BL216)/100000,0)*100000&gt;0,ROUNDUP(-(BK224+BL203-BL221-BL216)/100000,0)*100000,0)</f>
        <v>0</v>
      </c>
      <c r="BM206" s="65">
        <f t="shared" ref="BM206" si="283">IF(ROUNDUP(-(BL224+BM203-BM221-BM216)/100000,0)*100000&gt;0,ROUNDUP(-(BL224+BM203-BM221-BM216)/100000,0)*100000,0)</f>
        <v>0</v>
      </c>
    </row>
    <row r="207" spans="1:65" x14ac:dyDescent="0.25">
      <c r="A207" s="71" t="s">
        <v>124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>
        <v>900000</v>
      </c>
      <c r="L207" s="72">
        <v>1100000</v>
      </c>
      <c r="M207" s="72">
        <v>5600000</v>
      </c>
      <c r="N207" s="72">
        <v>5000000</v>
      </c>
      <c r="O207" s="72">
        <v>9640000</v>
      </c>
      <c r="P207" s="72">
        <v>4500000</v>
      </c>
      <c r="Q207" s="72">
        <v>2100000</v>
      </c>
      <c r="R207" s="72">
        <v>2100000</v>
      </c>
      <c r="S207" s="72">
        <v>2100000</v>
      </c>
      <c r="T207" s="72">
        <v>2100000</v>
      </c>
      <c r="U207" s="72">
        <v>2000000</v>
      </c>
      <c r="V207" s="72">
        <v>2000000</v>
      </c>
      <c r="W207" s="72">
        <v>2000000</v>
      </c>
      <c r="X207" s="72">
        <v>2000000</v>
      </c>
      <c r="Y207" s="72">
        <v>2000000</v>
      </c>
      <c r="Z207" s="72">
        <v>2000000</v>
      </c>
      <c r="AA207" s="72">
        <v>2000000</v>
      </c>
      <c r="AB207" s="72">
        <v>2000000</v>
      </c>
      <c r="AC207" s="72">
        <v>2000000</v>
      </c>
      <c r="AD207" s="72">
        <v>2000000</v>
      </c>
      <c r="AE207" s="72">
        <v>2000000</v>
      </c>
      <c r="AF207" s="72">
        <v>2000000</v>
      </c>
      <c r="AG207" s="72">
        <v>2000000</v>
      </c>
      <c r="AH207" s="72">
        <v>2000000</v>
      </c>
      <c r="AI207" s="72">
        <v>2000000</v>
      </c>
      <c r="AJ207" s="72">
        <v>2000000</v>
      </c>
      <c r="AK207" s="72">
        <v>2000000</v>
      </c>
      <c r="AL207" s="72">
        <v>2000000</v>
      </c>
      <c r="AM207" s="72">
        <v>2000000</v>
      </c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</row>
    <row r="208" spans="1:65" x14ac:dyDescent="0.25">
      <c r="A208" s="50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</row>
    <row r="209" spans="1:65" x14ac:dyDescent="0.25">
      <c r="A209" s="50" t="s">
        <v>125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</row>
    <row r="210" spans="1:65" x14ac:dyDescent="0.25">
      <c r="A210" s="50" t="s">
        <v>126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</row>
    <row r="211" spans="1:65" x14ac:dyDescent="0.25">
      <c r="A211" s="50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</row>
    <row r="212" spans="1:65" x14ac:dyDescent="0.25">
      <c r="A212" s="50" t="s">
        <v>127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>
        <v>1500000</v>
      </c>
      <c r="P212" s="29">
        <v>1500000</v>
      </c>
      <c r="Q212" s="29">
        <f>ROUNDDOWN((P224+Q203-Q207-Q216)/200000,0)*100000</f>
        <v>2000000</v>
      </c>
      <c r="R212" s="29">
        <f t="shared" ref="R212:BE212" si="284">ROUNDDOWN((Q224+R203-R207-R216)/200000,0)*100000</f>
        <v>2000000</v>
      </c>
      <c r="S212" s="29">
        <f t="shared" si="284"/>
        <v>2200000</v>
      </c>
      <c r="T212" s="29">
        <f t="shared" si="284"/>
        <v>2400000</v>
      </c>
      <c r="U212" s="29">
        <f t="shared" si="284"/>
        <v>2400000</v>
      </c>
      <c r="V212" s="29">
        <f t="shared" si="284"/>
        <v>2500000</v>
      </c>
      <c r="W212" s="29">
        <f t="shared" si="284"/>
        <v>2500000</v>
      </c>
      <c r="X212" s="29">
        <f t="shared" si="284"/>
        <v>2400000</v>
      </c>
      <c r="Y212" s="29">
        <f t="shared" si="284"/>
        <v>2600000</v>
      </c>
      <c r="Z212" s="29">
        <f t="shared" si="284"/>
        <v>2500000</v>
      </c>
      <c r="AA212" s="29">
        <f t="shared" si="284"/>
        <v>2500000</v>
      </c>
      <c r="AB212" s="29">
        <f t="shared" si="284"/>
        <v>2600000</v>
      </c>
      <c r="AC212" s="29">
        <f t="shared" si="284"/>
        <v>2600000</v>
      </c>
      <c r="AD212" s="29">
        <f t="shared" si="284"/>
        <v>2600000</v>
      </c>
      <c r="AE212" s="29">
        <f t="shared" si="284"/>
        <v>2600000</v>
      </c>
      <c r="AF212" s="29">
        <f t="shared" si="284"/>
        <v>2700000</v>
      </c>
      <c r="AG212" s="29">
        <f t="shared" si="284"/>
        <v>2600000</v>
      </c>
      <c r="AH212" s="29">
        <f t="shared" si="284"/>
        <v>2700000</v>
      </c>
      <c r="AI212" s="29">
        <f t="shared" si="284"/>
        <v>2700000</v>
      </c>
      <c r="AJ212" s="29">
        <f t="shared" si="284"/>
        <v>2700000</v>
      </c>
      <c r="AK212" s="29">
        <f t="shared" si="284"/>
        <v>2800000</v>
      </c>
      <c r="AL212" s="29">
        <f t="shared" si="284"/>
        <v>2700000</v>
      </c>
      <c r="AM212" s="29">
        <f t="shared" si="284"/>
        <v>2800000</v>
      </c>
      <c r="AN212" s="65">
        <f t="shared" si="284"/>
        <v>5100000</v>
      </c>
      <c r="AO212" s="65">
        <f t="shared" si="284"/>
        <v>5100000</v>
      </c>
      <c r="AP212" s="65">
        <f t="shared" si="284"/>
        <v>5100000</v>
      </c>
      <c r="AQ212" s="65">
        <f t="shared" si="284"/>
        <v>5200000</v>
      </c>
      <c r="AR212" s="65">
        <f t="shared" si="284"/>
        <v>5100000</v>
      </c>
      <c r="AS212" s="65">
        <f t="shared" si="284"/>
        <v>5100000</v>
      </c>
      <c r="AT212" s="65">
        <f t="shared" si="284"/>
        <v>5100000</v>
      </c>
      <c r="AU212" s="65">
        <f t="shared" si="284"/>
        <v>5100000</v>
      </c>
      <c r="AV212" s="65">
        <f t="shared" si="284"/>
        <v>5100000</v>
      </c>
      <c r="AW212" s="65">
        <f t="shared" si="284"/>
        <v>5100000</v>
      </c>
      <c r="AX212" s="65">
        <f t="shared" si="284"/>
        <v>5100000</v>
      </c>
      <c r="AY212" s="65">
        <f t="shared" si="284"/>
        <v>5100000</v>
      </c>
      <c r="AZ212" s="65">
        <f t="shared" si="284"/>
        <v>5100000</v>
      </c>
      <c r="BA212" s="65">
        <f t="shared" si="284"/>
        <v>5100000</v>
      </c>
      <c r="BB212" s="65">
        <f t="shared" si="284"/>
        <v>5100000</v>
      </c>
      <c r="BC212" s="65">
        <f t="shared" si="284"/>
        <v>5100000</v>
      </c>
      <c r="BD212" s="65">
        <f t="shared" si="284"/>
        <v>5100000</v>
      </c>
      <c r="BE212" s="65">
        <f t="shared" si="284"/>
        <v>5100000</v>
      </c>
      <c r="BF212" s="65">
        <f t="shared" ref="BF212" si="285">ROUNDDOWN((BE224+BF203-BF207-BF216)/200000,0)*100000</f>
        <v>5100000</v>
      </c>
      <c r="BG212" s="65">
        <f t="shared" ref="BG212" si="286">ROUNDDOWN((BF224+BG203-BG207-BG216)/200000,0)*100000</f>
        <v>5100000</v>
      </c>
      <c r="BH212" s="65">
        <f t="shared" ref="BH212" si="287">ROUNDDOWN((BG224+BH203-BH207-BH216)/200000,0)*100000</f>
        <v>5000000</v>
      </c>
      <c r="BI212" s="65">
        <f t="shared" ref="BI212" si="288">ROUNDDOWN((BH224+BI203-BI207-BI216)/200000,0)*100000</f>
        <v>5100000</v>
      </c>
      <c r="BJ212" s="65">
        <f t="shared" ref="BJ212" si="289">ROUNDDOWN((BI224+BJ203-BJ207-BJ216)/200000,0)*100000</f>
        <v>5100000</v>
      </c>
      <c r="BK212" s="65">
        <f t="shared" ref="BK212" si="290">ROUNDDOWN((BJ224+BK203-BK207-BK216)/200000,0)*100000</f>
        <v>5100000</v>
      </c>
      <c r="BL212" s="65">
        <f t="shared" ref="BL212" si="291">ROUNDDOWN((BK224+BL203-BL207-BL216)/200000,0)*100000</f>
        <v>5100000</v>
      </c>
      <c r="BM212" s="65">
        <f t="shared" ref="BM212" si="292">ROUNDDOWN((BL224+BM203-BM207-BM216)/200000,0)*100000</f>
        <v>5100000</v>
      </c>
    </row>
    <row r="213" spans="1:65" x14ac:dyDescent="0.25">
      <c r="A213" s="50" t="s">
        <v>128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>
        <v>1500000</v>
      </c>
      <c r="P213" s="29">
        <v>1500000</v>
      </c>
      <c r="Q213" s="29">
        <f>ROUNDDOWN((P224+Q203-Q207-Q216)/200000,0)*100000</f>
        <v>2000000</v>
      </c>
      <c r="R213" s="29">
        <f t="shared" ref="R213:BE213" si="293">ROUNDDOWN((Q224+R203-R207-R216)/200000,0)*100000</f>
        <v>2000000</v>
      </c>
      <c r="S213" s="29">
        <f t="shared" si="293"/>
        <v>2200000</v>
      </c>
      <c r="T213" s="29">
        <f t="shared" si="293"/>
        <v>2400000</v>
      </c>
      <c r="U213" s="29">
        <f t="shared" si="293"/>
        <v>2400000</v>
      </c>
      <c r="V213" s="29">
        <f t="shared" si="293"/>
        <v>2500000</v>
      </c>
      <c r="W213" s="29">
        <f t="shared" si="293"/>
        <v>2500000</v>
      </c>
      <c r="X213" s="29">
        <f t="shared" si="293"/>
        <v>2400000</v>
      </c>
      <c r="Y213" s="29">
        <f t="shared" si="293"/>
        <v>2600000</v>
      </c>
      <c r="Z213" s="29">
        <f t="shared" si="293"/>
        <v>2500000</v>
      </c>
      <c r="AA213" s="29">
        <f t="shared" si="293"/>
        <v>2500000</v>
      </c>
      <c r="AB213" s="29">
        <f t="shared" si="293"/>
        <v>2600000</v>
      </c>
      <c r="AC213" s="29">
        <f t="shared" si="293"/>
        <v>2600000</v>
      </c>
      <c r="AD213" s="29">
        <f t="shared" si="293"/>
        <v>2600000</v>
      </c>
      <c r="AE213" s="29">
        <f t="shared" si="293"/>
        <v>2600000</v>
      </c>
      <c r="AF213" s="29">
        <f t="shared" si="293"/>
        <v>2700000</v>
      </c>
      <c r="AG213" s="29">
        <f t="shared" si="293"/>
        <v>2600000</v>
      </c>
      <c r="AH213" s="29">
        <f t="shared" si="293"/>
        <v>2700000</v>
      </c>
      <c r="AI213" s="29">
        <f t="shared" si="293"/>
        <v>2700000</v>
      </c>
      <c r="AJ213" s="29">
        <f t="shared" si="293"/>
        <v>2700000</v>
      </c>
      <c r="AK213" s="29">
        <f t="shared" si="293"/>
        <v>2800000</v>
      </c>
      <c r="AL213" s="29">
        <f t="shared" si="293"/>
        <v>2700000</v>
      </c>
      <c r="AM213" s="29">
        <f t="shared" si="293"/>
        <v>2800000</v>
      </c>
      <c r="AN213" s="65">
        <f t="shared" si="293"/>
        <v>5100000</v>
      </c>
      <c r="AO213" s="65">
        <f t="shared" si="293"/>
        <v>5100000</v>
      </c>
      <c r="AP213" s="65">
        <f t="shared" si="293"/>
        <v>5100000</v>
      </c>
      <c r="AQ213" s="65">
        <f t="shared" si="293"/>
        <v>5200000</v>
      </c>
      <c r="AR213" s="65">
        <f t="shared" si="293"/>
        <v>5100000</v>
      </c>
      <c r="AS213" s="65">
        <f t="shared" si="293"/>
        <v>5100000</v>
      </c>
      <c r="AT213" s="65">
        <f t="shared" si="293"/>
        <v>5100000</v>
      </c>
      <c r="AU213" s="65">
        <f t="shared" si="293"/>
        <v>5100000</v>
      </c>
      <c r="AV213" s="65">
        <f t="shared" si="293"/>
        <v>5100000</v>
      </c>
      <c r="AW213" s="65">
        <f t="shared" si="293"/>
        <v>5100000</v>
      </c>
      <c r="AX213" s="65">
        <f t="shared" si="293"/>
        <v>5100000</v>
      </c>
      <c r="AY213" s="65">
        <f t="shared" si="293"/>
        <v>5100000</v>
      </c>
      <c r="AZ213" s="65">
        <f t="shared" si="293"/>
        <v>5100000</v>
      </c>
      <c r="BA213" s="65">
        <f t="shared" si="293"/>
        <v>5100000</v>
      </c>
      <c r="BB213" s="65">
        <f t="shared" si="293"/>
        <v>5100000</v>
      </c>
      <c r="BC213" s="65">
        <f t="shared" si="293"/>
        <v>5100000</v>
      </c>
      <c r="BD213" s="65">
        <f t="shared" si="293"/>
        <v>5100000</v>
      </c>
      <c r="BE213" s="65">
        <f t="shared" si="293"/>
        <v>5100000</v>
      </c>
      <c r="BF213" s="65">
        <f t="shared" ref="BF213" si="294">ROUNDDOWN((BE224+BF203-BF207-BF216)/200000,0)*100000</f>
        <v>5100000</v>
      </c>
      <c r="BG213" s="65">
        <f t="shared" ref="BG213" si="295">ROUNDDOWN((BF224+BG203-BG207-BG216)/200000,0)*100000</f>
        <v>5100000</v>
      </c>
      <c r="BH213" s="65">
        <f t="shared" ref="BH213" si="296">ROUNDDOWN((BG224+BH203-BH207-BH216)/200000,0)*100000</f>
        <v>5000000</v>
      </c>
      <c r="BI213" s="65">
        <f t="shared" ref="BI213" si="297">ROUNDDOWN((BH224+BI203-BI207-BI216)/200000,0)*100000</f>
        <v>5100000</v>
      </c>
      <c r="BJ213" s="65">
        <f t="shared" ref="BJ213" si="298">ROUNDDOWN((BI224+BJ203-BJ207-BJ216)/200000,0)*100000</f>
        <v>5100000</v>
      </c>
      <c r="BK213" s="65">
        <f t="shared" ref="BK213" si="299">ROUNDDOWN((BJ224+BK203-BK207-BK216)/200000,0)*100000</f>
        <v>5100000</v>
      </c>
      <c r="BL213" s="65">
        <f t="shared" ref="BL213" si="300">ROUNDDOWN((BK224+BL203-BL207-BL216)/200000,0)*100000</f>
        <v>5100000</v>
      </c>
      <c r="BM213" s="65">
        <f t="shared" ref="BM213" si="301">ROUNDDOWN((BL224+BM203-BM207-BM216)/200000,0)*100000</f>
        <v>5100000</v>
      </c>
    </row>
    <row r="214" spans="1:65" x14ac:dyDescent="0.25">
      <c r="A214" s="50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</row>
    <row r="215" spans="1:65" x14ac:dyDescent="0.25">
      <c r="A215" s="50" t="s">
        <v>129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</row>
    <row r="216" spans="1:65" x14ac:dyDescent="0.25">
      <c r="A216" s="50" t="s">
        <v>130</v>
      </c>
      <c r="B216" s="29"/>
      <c r="C216" s="29"/>
      <c r="D216" s="29"/>
      <c r="E216" s="29">
        <v>5500000</v>
      </c>
      <c r="F216" s="29"/>
      <c r="G216" s="29">
        <v>1000000</v>
      </c>
      <c r="H216" s="29">
        <v>1000000</v>
      </c>
      <c r="I216" s="29">
        <v>1000000</v>
      </c>
      <c r="J216" s="29">
        <v>1000000</v>
      </c>
      <c r="K216" s="29">
        <v>500000</v>
      </c>
      <c r="L216" s="29">
        <v>1500000</v>
      </c>
      <c r="M216" s="29">
        <v>1500000</v>
      </c>
      <c r="N216" s="29">
        <v>1500000</v>
      </c>
      <c r="O216" s="29">
        <v>1500000</v>
      </c>
      <c r="P216" s="29">
        <v>1500000</v>
      </c>
      <c r="Q216" s="29">
        <v>700000</v>
      </c>
      <c r="R216" s="29">
        <v>500000</v>
      </c>
      <c r="S216" s="29">
        <v>300000</v>
      </c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</row>
    <row r="217" spans="1:65" s="35" customFormat="1" x14ac:dyDescent="0.25">
      <c r="A217" s="38" t="s">
        <v>122</v>
      </c>
      <c r="B217" s="39"/>
      <c r="C217" s="39">
        <f t="shared" ref="C217:BE217" si="302">C206+C209-C212+C215-C207-C210-C213-C216</f>
        <v>0</v>
      </c>
      <c r="D217" s="39">
        <f t="shared" si="302"/>
        <v>6200000</v>
      </c>
      <c r="E217" s="39">
        <f>E206+E209-E212+E215-E207-E210-E213-E216</f>
        <v>7400000</v>
      </c>
      <c r="F217" s="39">
        <f t="shared" si="302"/>
        <v>7000000</v>
      </c>
      <c r="G217" s="39">
        <f t="shared" si="302"/>
        <v>2500000</v>
      </c>
      <c r="H217" s="39">
        <f t="shared" si="302"/>
        <v>1600000</v>
      </c>
      <c r="I217" s="39">
        <f t="shared" si="302"/>
        <v>800000</v>
      </c>
      <c r="J217" s="39">
        <f t="shared" si="302"/>
        <v>-400000</v>
      </c>
      <c r="K217" s="39">
        <f t="shared" si="302"/>
        <v>-1400000</v>
      </c>
      <c r="L217" s="39">
        <f t="shared" si="302"/>
        <v>-2600000</v>
      </c>
      <c r="M217" s="39">
        <f t="shared" si="302"/>
        <v>-3900000</v>
      </c>
      <c r="N217" s="39">
        <f t="shared" si="302"/>
        <v>-5200000</v>
      </c>
      <c r="O217" s="39">
        <f>O206+O209-O212+O215-O207-O210-O213-O216</f>
        <v>-6600000</v>
      </c>
      <c r="P217" s="39">
        <f t="shared" si="302"/>
        <v>-6600000</v>
      </c>
      <c r="Q217" s="39">
        <f t="shared" si="302"/>
        <v>-6800000</v>
      </c>
      <c r="R217" s="39">
        <f t="shared" si="302"/>
        <v>-6600000</v>
      </c>
      <c r="S217" s="39">
        <f t="shared" si="302"/>
        <v>-6800000</v>
      </c>
      <c r="T217" s="39">
        <f t="shared" si="302"/>
        <v>-6900000</v>
      </c>
      <c r="U217" s="39">
        <f t="shared" si="302"/>
        <v>-6800000</v>
      </c>
      <c r="V217" s="39">
        <f t="shared" si="302"/>
        <v>-7000000</v>
      </c>
      <c r="W217" s="39">
        <f t="shared" si="302"/>
        <v>-7000000</v>
      </c>
      <c r="X217" s="39">
        <f t="shared" si="302"/>
        <v>-6800000</v>
      </c>
      <c r="Y217" s="39">
        <f t="shared" si="302"/>
        <v>-7200000</v>
      </c>
      <c r="Z217" s="39">
        <f t="shared" si="302"/>
        <v>-7000000</v>
      </c>
      <c r="AA217" s="39">
        <f t="shared" si="302"/>
        <v>-7000000</v>
      </c>
      <c r="AB217" s="39">
        <f t="shared" si="302"/>
        <v>-7200000</v>
      </c>
      <c r="AC217" s="39">
        <f t="shared" si="302"/>
        <v>-7200000</v>
      </c>
      <c r="AD217" s="39">
        <f t="shared" si="302"/>
        <v>-7200000</v>
      </c>
      <c r="AE217" s="39">
        <f t="shared" si="302"/>
        <v>-7200000</v>
      </c>
      <c r="AF217" s="39">
        <f t="shared" si="302"/>
        <v>-7400000</v>
      </c>
      <c r="AG217" s="39">
        <f t="shared" si="302"/>
        <v>-7200000</v>
      </c>
      <c r="AH217" s="39">
        <f t="shared" si="302"/>
        <v>-7400000</v>
      </c>
      <c r="AI217" s="39">
        <f t="shared" si="302"/>
        <v>-7400000</v>
      </c>
      <c r="AJ217" s="39">
        <f t="shared" si="302"/>
        <v>-7400000</v>
      </c>
      <c r="AK217" s="39">
        <f t="shared" si="302"/>
        <v>-7600000</v>
      </c>
      <c r="AL217" s="39">
        <f t="shared" si="302"/>
        <v>-7400000</v>
      </c>
      <c r="AM217" s="39">
        <f t="shared" si="302"/>
        <v>-7600000</v>
      </c>
      <c r="AN217" s="63">
        <f t="shared" si="302"/>
        <v>-10200000</v>
      </c>
      <c r="AO217" s="63">
        <f t="shared" si="302"/>
        <v>-10200000</v>
      </c>
      <c r="AP217" s="63">
        <f t="shared" si="302"/>
        <v>-10200000</v>
      </c>
      <c r="AQ217" s="63">
        <f t="shared" si="302"/>
        <v>-10400000</v>
      </c>
      <c r="AR217" s="63">
        <f t="shared" si="302"/>
        <v>-10200000</v>
      </c>
      <c r="AS217" s="63">
        <f t="shared" si="302"/>
        <v>-10200000</v>
      </c>
      <c r="AT217" s="63">
        <f t="shared" si="302"/>
        <v>-10200000</v>
      </c>
      <c r="AU217" s="63">
        <f t="shared" si="302"/>
        <v>-10200000</v>
      </c>
      <c r="AV217" s="63">
        <f t="shared" si="302"/>
        <v>-10200000</v>
      </c>
      <c r="AW217" s="63">
        <f t="shared" si="302"/>
        <v>-10200000</v>
      </c>
      <c r="AX217" s="63">
        <f t="shared" si="302"/>
        <v>-10200000</v>
      </c>
      <c r="AY217" s="63">
        <f t="shared" si="302"/>
        <v>-10200000</v>
      </c>
      <c r="AZ217" s="63">
        <f t="shared" si="302"/>
        <v>-10200000</v>
      </c>
      <c r="BA217" s="63">
        <f t="shared" si="302"/>
        <v>-10200000</v>
      </c>
      <c r="BB217" s="63">
        <f t="shared" si="302"/>
        <v>-10200000</v>
      </c>
      <c r="BC217" s="63">
        <f t="shared" si="302"/>
        <v>-10200000</v>
      </c>
      <c r="BD217" s="63">
        <f t="shared" si="302"/>
        <v>-10200000</v>
      </c>
      <c r="BE217" s="63">
        <f t="shared" si="302"/>
        <v>-10200000</v>
      </c>
      <c r="BF217" s="63">
        <f t="shared" ref="BF217:BM217" si="303">BF206+BF209-BF212+BF215-BF207-BF210-BF213-BF216</f>
        <v>-10200000</v>
      </c>
      <c r="BG217" s="63">
        <f t="shared" si="303"/>
        <v>-10200000</v>
      </c>
      <c r="BH217" s="63">
        <f t="shared" si="303"/>
        <v>-10000000</v>
      </c>
      <c r="BI217" s="63">
        <f t="shared" si="303"/>
        <v>-10200000</v>
      </c>
      <c r="BJ217" s="63">
        <f t="shared" si="303"/>
        <v>-10200000</v>
      </c>
      <c r="BK217" s="63">
        <f t="shared" si="303"/>
        <v>-10200000</v>
      </c>
      <c r="BL217" s="63">
        <f t="shared" si="303"/>
        <v>-10200000</v>
      </c>
      <c r="BM217" s="63">
        <f t="shared" si="303"/>
        <v>-10200000</v>
      </c>
    </row>
    <row r="219" spans="1:65" x14ac:dyDescent="0.25">
      <c r="A219" s="49" t="s">
        <v>131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</row>
    <row r="220" spans="1:65" x14ac:dyDescent="0.25">
      <c r="A220" s="50" t="s">
        <v>132</v>
      </c>
      <c r="B220" s="29"/>
      <c r="C220" s="29"/>
      <c r="D220" s="29">
        <f>D25+D26</f>
        <v>4500000</v>
      </c>
      <c r="E220" s="29">
        <f>E25+E26</f>
        <v>3000000</v>
      </c>
      <c r="F220" s="29">
        <f>F25+F26</f>
        <v>3000000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</row>
    <row r="221" spans="1:65" s="35" customFormat="1" x14ac:dyDescent="0.25">
      <c r="A221" s="38" t="s">
        <v>133</v>
      </c>
      <c r="B221" s="39"/>
      <c r="C221" s="39">
        <f t="shared" ref="C221:BE221" si="304">SUM(C220:C220)</f>
        <v>0</v>
      </c>
      <c r="D221" s="39">
        <f t="shared" si="304"/>
        <v>4500000</v>
      </c>
      <c r="E221" s="39">
        <f t="shared" si="304"/>
        <v>3000000</v>
      </c>
      <c r="F221" s="39">
        <f t="shared" si="304"/>
        <v>3000000</v>
      </c>
      <c r="G221" s="39">
        <f t="shared" si="304"/>
        <v>0</v>
      </c>
      <c r="H221" s="39">
        <f t="shared" si="304"/>
        <v>0</v>
      </c>
      <c r="I221" s="39">
        <f t="shared" si="304"/>
        <v>0</v>
      </c>
      <c r="J221" s="39">
        <f t="shared" si="304"/>
        <v>0</v>
      </c>
      <c r="K221" s="39">
        <f t="shared" si="304"/>
        <v>0</v>
      </c>
      <c r="L221" s="39">
        <f t="shared" si="304"/>
        <v>0</v>
      </c>
      <c r="M221" s="39">
        <f t="shared" si="304"/>
        <v>0</v>
      </c>
      <c r="N221" s="39">
        <f t="shared" si="304"/>
        <v>0</v>
      </c>
      <c r="O221" s="39">
        <f t="shared" si="304"/>
        <v>0</v>
      </c>
      <c r="P221" s="39">
        <f t="shared" si="304"/>
        <v>0</v>
      </c>
      <c r="Q221" s="39">
        <f t="shared" si="304"/>
        <v>0</v>
      </c>
      <c r="R221" s="39">
        <f t="shared" si="304"/>
        <v>0</v>
      </c>
      <c r="S221" s="39">
        <f t="shared" si="304"/>
        <v>0</v>
      </c>
      <c r="T221" s="39">
        <f t="shared" si="304"/>
        <v>0</v>
      </c>
      <c r="U221" s="39">
        <f t="shared" si="304"/>
        <v>0</v>
      </c>
      <c r="V221" s="39">
        <f t="shared" si="304"/>
        <v>0</v>
      </c>
      <c r="W221" s="39">
        <f t="shared" si="304"/>
        <v>0</v>
      </c>
      <c r="X221" s="39">
        <f t="shared" si="304"/>
        <v>0</v>
      </c>
      <c r="Y221" s="39">
        <f t="shared" si="304"/>
        <v>0</v>
      </c>
      <c r="Z221" s="39">
        <f t="shared" si="304"/>
        <v>0</v>
      </c>
      <c r="AA221" s="39">
        <f t="shared" si="304"/>
        <v>0</v>
      </c>
      <c r="AB221" s="39">
        <f t="shared" si="304"/>
        <v>0</v>
      </c>
      <c r="AC221" s="39">
        <f t="shared" si="304"/>
        <v>0</v>
      </c>
      <c r="AD221" s="39">
        <f t="shared" si="304"/>
        <v>0</v>
      </c>
      <c r="AE221" s="39">
        <f t="shared" si="304"/>
        <v>0</v>
      </c>
      <c r="AF221" s="39">
        <f t="shared" si="304"/>
        <v>0</v>
      </c>
      <c r="AG221" s="39">
        <f t="shared" si="304"/>
        <v>0</v>
      </c>
      <c r="AH221" s="39">
        <f t="shared" si="304"/>
        <v>0</v>
      </c>
      <c r="AI221" s="39">
        <f t="shared" si="304"/>
        <v>0</v>
      </c>
      <c r="AJ221" s="39">
        <f t="shared" si="304"/>
        <v>0</v>
      </c>
      <c r="AK221" s="39">
        <f t="shared" si="304"/>
        <v>0</v>
      </c>
      <c r="AL221" s="39">
        <f t="shared" si="304"/>
        <v>0</v>
      </c>
      <c r="AM221" s="39">
        <f t="shared" si="304"/>
        <v>0</v>
      </c>
      <c r="AN221" s="63">
        <f t="shared" si="304"/>
        <v>0</v>
      </c>
      <c r="AO221" s="63">
        <f t="shared" si="304"/>
        <v>0</v>
      </c>
      <c r="AP221" s="63">
        <f t="shared" si="304"/>
        <v>0</v>
      </c>
      <c r="AQ221" s="63">
        <f t="shared" si="304"/>
        <v>0</v>
      </c>
      <c r="AR221" s="63">
        <f t="shared" si="304"/>
        <v>0</v>
      </c>
      <c r="AS221" s="63">
        <f t="shared" si="304"/>
        <v>0</v>
      </c>
      <c r="AT221" s="63">
        <f t="shared" si="304"/>
        <v>0</v>
      </c>
      <c r="AU221" s="63">
        <f t="shared" si="304"/>
        <v>0</v>
      </c>
      <c r="AV221" s="63">
        <f t="shared" si="304"/>
        <v>0</v>
      </c>
      <c r="AW221" s="63">
        <f t="shared" si="304"/>
        <v>0</v>
      </c>
      <c r="AX221" s="63">
        <f t="shared" si="304"/>
        <v>0</v>
      </c>
      <c r="AY221" s="63">
        <f t="shared" si="304"/>
        <v>0</v>
      </c>
      <c r="AZ221" s="63">
        <f t="shared" si="304"/>
        <v>0</v>
      </c>
      <c r="BA221" s="63">
        <f t="shared" si="304"/>
        <v>0</v>
      </c>
      <c r="BB221" s="63">
        <f t="shared" si="304"/>
        <v>0</v>
      </c>
      <c r="BC221" s="63">
        <f t="shared" si="304"/>
        <v>0</v>
      </c>
      <c r="BD221" s="63">
        <f t="shared" si="304"/>
        <v>0</v>
      </c>
      <c r="BE221" s="63">
        <f t="shared" si="304"/>
        <v>0</v>
      </c>
      <c r="BF221" s="63">
        <f t="shared" ref="BF221:BM221" si="305">SUM(BF220:BF220)</f>
        <v>0</v>
      </c>
      <c r="BG221" s="63">
        <f t="shared" si="305"/>
        <v>0</v>
      </c>
      <c r="BH221" s="63">
        <f t="shared" si="305"/>
        <v>0</v>
      </c>
      <c r="BI221" s="63">
        <f t="shared" si="305"/>
        <v>0</v>
      </c>
      <c r="BJ221" s="63">
        <f t="shared" si="305"/>
        <v>0</v>
      </c>
      <c r="BK221" s="63">
        <f t="shared" si="305"/>
        <v>0</v>
      </c>
      <c r="BL221" s="63">
        <f t="shared" si="305"/>
        <v>0</v>
      </c>
      <c r="BM221" s="63">
        <f t="shared" si="305"/>
        <v>0</v>
      </c>
    </row>
    <row r="223" spans="1:65" s="35" customFormat="1" x14ac:dyDescent="0.25">
      <c r="A223" s="38" t="s">
        <v>134</v>
      </c>
      <c r="B223" s="39"/>
      <c r="C223" s="39">
        <f t="shared" ref="C223:BE223" si="306">C203+C217-C221</f>
        <v>0</v>
      </c>
      <c r="D223" s="39">
        <f>D203+D217-D221</f>
        <v>-2954876.5333333332</v>
      </c>
      <c r="E223" s="39">
        <f t="shared" si="306"/>
        <v>-40518.947157522663</v>
      </c>
      <c r="F223" s="39">
        <f t="shared" si="306"/>
        <v>67440.806761832908</v>
      </c>
      <c r="G223" s="39">
        <f t="shared" si="306"/>
        <v>-32677.516641620547</v>
      </c>
      <c r="H223" s="39">
        <f t="shared" si="306"/>
        <v>-35228.58266704157</v>
      </c>
      <c r="I223" s="39">
        <f t="shared" si="306"/>
        <v>79580.379887957126</v>
      </c>
      <c r="J223" s="39">
        <f t="shared" si="306"/>
        <v>-69624.525971066207</v>
      </c>
      <c r="K223" s="39">
        <f t="shared" si="306"/>
        <v>5782.8012160025537</v>
      </c>
      <c r="L223" s="39">
        <f t="shared" si="306"/>
        <v>28261.79468170926</v>
      </c>
      <c r="M223" s="39">
        <f t="shared" si="306"/>
        <v>-47561.447251264006</v>
      </c>
      <c r="N223" s="39">
        <f t="shared" si="306"/>
        <v>25105.838814165443</v>
      </c>
      <c r="O223" s="39">
        <f t="shared" si="306"/>
        <v>26889.748000204563</v>
      </c>
      <c r="P223" s="39">
        <f t="shared" si="306"/>
        <v>67216.245480202138</v>
      </c>
      <c r="Q223" s="39">
        <f t="shared" si="306"/>
        <v>-92473.992064993829</v>
      </c>
      <c r="R223" s="39">
        <f t="shared" si="306"/>
        <v>147818.86801435798</v>
      </c>
      <c r="S223" s="39">
        <f t="shared" si="306"/>
        <v>-11905.343305498362</v>
      </c>
      <c r="T223" s="39">
        <f t="shared" si="306"/>
        <v>-71646.796738557518</v>
      </c>
      <c r="U223" s="39">
        <f t="shared" si="306"/>
        <v>68594.335294060409</v>
      </c>
      <c r="V223" s="39">
        <f t="shared" si="306"/>
        <v>-93182.121353000402</v>
      </c>
      <c r="W223" s="39">
        <f t="shared" si="306"/>
        <v>-54976.342566527426</v>
      </c>
      <c r="X223" s="39">
        <f t="shared" si="306"/>
        <v>183211.4940078035</v>
      </c>
      <c r="Y223" s="39">
        <f t="shared" si="306"/>
        <v>-178618.79105211794</v>
      </c>
      <c r="Z223" s="39">
        <f t="shared" si="306"/>
        <v>59532.621037364006</v>
      </c>
      <c r="AA223" s="39">
        <f t="shared" si="306"/>
        <v>97665.547247737646</v>
      </c>
      <c r="AB223" s="39">
        <f t="shared" si="306"/>
        <v>-64220.197279788554</v>
      </c>
      <c r="AC223" s="39">
        <f t="shared" si="306"/>
        <v>-26124.799252584577</v>
      </c>
      <c r="AD223" s="39">
        <f t="shared" si="306"/>
        <v>11951.552754886448</v>
      </c>
      <c r="AE223" s="39">
        <f t="shared" si="306"/>
        <v>50008.66828243807</v>
      </c>
      <c r="AF223" s="39">
        <f t="shared" si="306"/>
        <v>-111953.64503473788</v>
      </c>
      <c r="AG223" s="39">
        <f t="shared" si="306"/>
        <v>126064.41851491481</v>
      </c>
      <c r="AH223" s="39">
        <f t="shared" si="306"/>
        <v>-35937.33729993552</v>
      </c>
      <c r="AI223" s="39">
        <f t="shared" si="306"/>
        <v>2040.8893270641565</v>
      </c>
      <c r="AJ223" s="39">
        <f t="shared" si="306"/>
        <v>39998.898220337927</v>
      </c>
      <c r="AK223" s="39">
        <f t="shared" si="306"/>
        <v>-122063.51279745996</v>
      </c>
      <c r="AL223" s="39">
        <f t="shared" si="306"/>
        <v>115853.45207456499</v>
      </c>
      <c r="AM223" s="39">
        <f t="shared" si="306"/>
        <v>-46250.413404688239</v>
      </c>
      <c r="AN223" s="63">
        <f t="shared" si="306"/>
        <v>26164.682461261749</v>
      </c>
      <c r="AO223" s="63">
        <f t="shared" si="306"/>
        <v>24018.529285877943</v>
      </c>
      <c r="AP223" s="63">
        <f t="shared" si="306"/>
        <v>21850.914578735828</v>
      </c>
      <c r="AQ223" s="63">
        <f t="shared" si="306"/>
        <v>-180338.37627547979</v>
      </c>
      <c r="AR223" s="63">
        <f t="shared" si="306"/>
        <v>17450.439961768687</v>
      </c>
      <c r="AS223" s="63">
        <f t="shared" si="306"/>
        <v>15217.144361384213</v>
      </c>
      <c r="AT223" s="63">
        <f t="shared" si="306"/>
        <v>12961.515804998577</v>
      </c>
      <c r="AU223" s="63">
        <f t="shared" si="306"/>
        <v>10683.330963049084</v>
      </c>
      <c r="AV223" s="63">
        <f t="shared" si="306"/>
        <v>8382.3642726764083</v>
      </c>
      <c r="AW223" s="63">
        <f t="shared" si="306"/>
        <v>6058.3879154063761</v>
      </c>
      <c r="AX223" s="63">
        <f t="shared" si="306"/>
        <v>3711.1717945598066</v>
      </c>
      <c r="AY223" s="63">
        <f t="shared" si="306"/>
        <v>1340.4835125058889</v>
      </c>
      <c r="AZ223" s="63">
        <f t="shared" si="306"/>
        <v>-1053.9116523712873</v>
      </c>
      <c r="BA223" s="63">
        <f t="shared" si="306"/>
        <v>-3472.250768892467</v>
      </c>
      <c r="BB223" s="63">
        <f t="shared" si="306"/>
        <v>-5914.7732765823603</v>
      </c>
      <c r="BC223" s="63">
        <f t="shared" si="306"/>
        <v>-8381.7210093475878</v>
      </c>
      <c r="BD223" s="63">
        <f t="shared" si="306"/>
        <v>-10873.338219441473</v>
      </c>
      <c r="BE223" s="63">
        <f t="shared" si="306"/>
        <v>-13389.871601633728</v>
      </c>
      <c r="BF223" s="63">
        <f t="shared" ref="BF223:BM223" si="307">BF203+BF217-BF221</f>
        <v>-15931.570317652076</v>
      </c>
      <c r="BG223" s="63">
        <f t="shared" si="307"/>
        <v>-18498.686020828784</v>
      </c>
      <c r="BH223" s="63">
        <f t="shared" si="307"/>
        <v>178908.52711896226</v>
      </c>
      <c r="BI223" s="63">
        <f t="shared" si="307"/>
        <v>-23710.187609847635</v>
      </c>
      <c r="BJ223" s="63">
        <f t="shared" si="307"/>
        <v>-26355.089485947043</v>
      </c>
      <c r="BK223" s="63">
        <f t="shared" si="307"/>
        <v>-29026.440380804241</v>
      </c>
      <c r="BL223" s="63">
        <f t="shared" si="307"/>
        <v>-31724.504784613848</v>
      </c>
      <c r="BM223" s="63">
        <f t="shared" si="307"/>
        <v>-34449.549832459539</v>
      </c>
    </row>
    <row r="224" spans="1:65" s="35" customFormat="1" x14ac:dyDescent="0.25">
      <c r="A224" s="38" t="s">
        <v>135</v>
      </c>
      <c r="B224" s="39"/>
      <c r="C224" s="39">
        <v>3000000</v>
      </c>
      <c r="D224" s="39">
        <f t="shared" ref="D224:BE224" si="308">C224+D223</f>
        <v>45123.466666666791</v>
      </c>
      <c r="E224" s="39">
        <f t="shared" si="308"/>
        <v>4604.5195091441274</v>
      </c>
      <c r="F224" s="39">
        <f t="shared" si="308"/>
        <v>72045.326270977035</v>
      </c>
      <c r="G224" s="39">
        <f t="shared" si="308"/>
        <v>39367.809629356489</v>
      </c>
      <c r="H224" s="39">
        <f t="shared" si="308"/>
        <v>4139.2269623149186</v>
      </c>
      <c r="I224" s="39">
        <f t="shared" si="308"/>
        <v>83719.606850272045</v>
      </c>
      <c r="J224" s="39">
        <f t="shared" si="308"/>
        <v>14095.080879205838</v>
      </c>
      <c r="K224" s="39">
        <f t="shared" si="308"/>
        <v>19877.882095208392</v>
      </c>
      <c r="L224" s="39">
        <f t="shared" si="308"/>
        <v>48139.676776917651</v>
      </c>
      <c r="M224" s="39">
        <f t="shared" si="308"/>
        <v>578.2295256536454</v>
      </c>
      <c r="N224" s="39">
        <f t="shared" si="308"/>
        <v>25684.068339819089</v>
      </c>
      <c r="O224" s="39">
        <f t="shared" si="308"/>
        <v>52573.816340023652</v>
      </c>
      <c r="P224" s="39">
        <f t="shared" si="308"/>
        <v>119790.06182022579</v>
      </c>
      <c r="Q224" s="39">
        <f t="shared" si="308"/>
        <v>27316.069755231962</v>
      </c>
      <c r="R224" s="39">
        <f t="shared" si="308"/>
        <v>175134.93776958995</v>
      </c>
      <c r="S224" s="39">
        <f t="shared" si="308"/>
        <v>163229.59446409158</v>
      </c>
      <c r="T224" s="39">
        <f t="shared" si="308"/>
        <v>91582.797725534067</v>
      </c>
      <c r="U224" s="39">
        <f t="shared" si="308"/>
        <v>160177.13301959448</v>
      </c>
      <c r="V224" s="39">
        <f t="shared" si="308"/>
        <v>66995.011666594073</v>
      </c>
      <c r="W224" s="39">
        <f t="shared" si="308"/>
        <v>12018.669100066647</v>
      </c>
      <c r="X224" s="39">
        <f t="shared" si="308"/>
        <v>195230.16310787015</v>
      </c>
      <c r="Y224" s="39">
        <f t="shared" si="308"/>
        <v>16611.372055752203</v>
      </c>
      <c r="Z224" s="39">
        <f t="shared" si="308"/>
        <v>76143.993093116209</v>
      </c>
      <c r="AA224" s="39">
        <f t="shared" si="308"/>
        <v>173809.54034085386</v>
      </c>
      <c r="AB224" s="39">
        <f t="shared" si="308"/>
        <v>109589.3430610653</v>
      </c>
      <c r="AC224" s="39">
        <f t="shared" si="308"/>
        <v>83464.543808480725</v>
      </c>
      <c r="AD224" s="39">
        <f t="shared" si="308"/>
        <v>95416.096563367173</v>
      </c>
      <c r="AE224" s="39">
        <f t="shared" si="308"/>
        <v>145424.76484580524</v>
      </c>
      <c r="AF224" s="39">
        <f t="shared" si="308"/>
        <v>33471.119811067358</v>
      </c>
      <c r="AG224" s="39">
        <f t="shared" si="308"/>
        <v>159535.53832598217</v>
      </c>
      <c r="AH224" s="39">
        <f t="shared" si="308"/>
        <v>123598.20102604665</v>
      </c>
      <c r="AI224" s="39">
        <f t="shared" si="308"/>
        <v>125639.09035311081</v>
      </c>
      <c r="AJ224" s="39">
        <f t="shared" si="308"/>
        <v>165637.98857344873</v>
      </c>
      <c r="AK224" s="39">
        <f t="shared" si="308"/>
        <v>43574.475775988773</v>
      </c>
      <c r="AL224" s="39">
        <f t="shared" si="308"/>
        <v>159427.92785055377</v>
      </c>
      <c r="AM224" s="39">
        <f t="shared" si="308"/>
        <v>113177.51444586553</v>
      </c>
      <c r="AN224" s="63">
        <f t="shared" si="308"/>
        <v>139342.19690712728</v>
      </c>
      <c r="AO224" s="63">
        <f t="shared" si="308"/>
        <v>163360.72619300522</v>
      </c>
      <c r="AP224" s="63">
        <f t="shared" si="308"/>
        <v>185211.64077174105</v>
      </c>
      <c r="AQ224" s="63">
        <f t="shared" si="308"/>
        <v>4873.264496261254</v>
      </c>
      <c r="AR224" s="63">
        <f t="shared" si="308"/>
        <v>22323.704458029941</v>
      </c>
      <c r="AS224" s="63">
        <f t="shared" si="308"/>
        <v>37540.848819414154</v>
      </c>
      <c r="AT224" s="63">
        <f t="shared" si="308"/>
        <v>50502.36462441273</v>
      </c>
      <c r="AU224" s="63">
        <f t="shared" si="308"/>
        <v>61185.695587461814</v>
      </c>
      <c r="AV224" s="63">
        <f t="shared" si="308"/>
        <v>69568.059860138223</v>
      </c>
      <c r="AW224" s="63">
        <f t="shared" si="308"/>
        <v>75626.447775544599</v>
      </c>
      <c r="AX224" s="63">
        <f t="shared" si="308"/>
        <v>79337.619570104405</v>
      </c>
      <c r="AY224" s="63">
        <f t="shared" si="308"/>
        <v>80678.103082610294</v>
      </c>
      <c r="AZ224" s="63">
        <f t="shared" si="308"/>
        <v>79624.191430239007</v>
      </c>
      <c r="BA224" s="63">
        <f t="shared" si="308"/>
        <v>76151.94066134654</v>
      </c>
      <c r="BB224" s="63">
        <f t="shared" si="308"/>
        <v>70237.16738476418</v>
      </c>
      <c r="BC224" s="63">
        <f t="shared" si="308"/>
        <v>61855.446375416592</v>
      </c>
      <c r="BD224" s="63">
        <f t="shared" si="308"/>
        <v>50982.108155975118</v>
      </c>
      <c r="BE224" s="63">
        <f t="shared" si="308"/>
        <v>37592.236554341391</v>
      </c>
      <c r="BF224" s="63">
        <f t="shared" ref="BF224" si="309">BE224+BF223</f>
        <v>21660.666236689314</v>
      </c>
      <c r="BG224" s="63">
        <f t="shared" ref="BG224" si="310">BF224+BG223</f>
        <v>3161.9802158605307</v>
      </c>
      <c r="BH224" s="63">
        <f t="shared" ref="BH224" si="311">BG224+BH223</f>
        <v>182070.50733482279</v>
      </c>
      <c r="BI224" s="63">
        <f t="shared" ref="BI224" si="312">BH224+BI223</f>
        <v>158360.31972497515</v>
      </c>
      <c r="BJ224" s="63">
        <f t="shared" ref="BJ224" si="313">BI224+BJ223</f>
        <v>132005.23023902811</v>
      </c>
      <c r="BK224" s="63">
        <f t="shared" ref="BK224" si="314">BJ224+BK223</f>
        <v>102978.78985822387</v>
      </c>
      <c r="BL224" s="63">
        <f t="shared" ref="BL224" si="315">BK224+BL223</f>
        <v>71254.285073610023</v>
      </c>
      <c r="BM224" s="63">
        <f t="shared" ref="BM224" si="316">BL224+BM223</f>
        <v>36804.735241150483</v>
      </c>
    </row>
    <row r="226" spans="1:65" ht="15.75" x14ac:dyDescent="0.25">
      <c r="A226" s="5" t="s">
        <v>136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</row>
    <row r="227" spans="1:65" hidden="1" x14ac:dyDescent="0.25"/>
    <row r="228" spans="1:65" x14ac:dyDescent="0.25">
      <c r="A228" s="50" t="s">
        <v>137</v>
      </c>
      <c r="B228" s="29"/>
      <c r="C228" s="29"/>
      <c r="D228" s="29">
        <f t="shared" ref="D228:AI228" si="317">D92</f>
        <v>2700000</v>
      </c>
      <c r="E228" s="29">
        <f t="shared" si="317"/>
        <v>2700000</v>
      </c>
      <c r="F228" s="29">
        <f t="shared" si="317"/>
        <v>2700000</v>
      </c>
      <c r="G228" s="29">
        <f t="shared" si="317"/>
        <v>2700000</v>
      </c>
      <c r="H228" s="29">
        <f t="shared" si="317"/>
        <v>2700000</v>
      </c>
      <c r="I228" s="29">
        <f t="shared" si="317"/>
        <v>2700000</v>
      </c>
      <c r="J228" s="29">
        <f t="shared" si="317"/>
        <v>2700000</v>
      </c>
      <c r="K228" s="29">
        <f t="shared" si="317"/>
        <v>2700000</v>
      </c>
      <c r="L228" s="29">
        <f t="shared" si="317"/>
        <v>2700000</v>
      </c>
      <c r="M228" s="29">
        <f t="shared" si="317"/>
        <v>2700000</v>
      </c>
      <c r="N228" s="29">
        <f t="shared" si="317"/>
        <v>2700000</v>
      </c>
      <c r="O228" s="29">
        <f t="shared" si="317"/>
        <v>2700000</v>
      </c>
      <c r="P228" s="29">
        <f t="shared" si="317"/>
        <v>2700000</v>
      </c>
      <c r="Q228" s="29">
        <f t="shared" si="317"/>
        <v>2700000</v>
      </c>
      <c r="R228" s="29">
        <f t="shared" si="317"/>
        <v>2700000</v>
      </c>
      <c r="S228" s="29">
        <f t="shared" si="317"/>
        <v>2700000</v>
      </c>
      <c r="T228" s="29">
        <f t="shared" si="317"/>
        <v>2700000</v>
      </c>
      <c r="U228" s="29">
        <f t="shared" si="317"/>
        <v>2700000</v>
      </c>
      <c r="V228" s="29">
        <f t="shared" si="317"/>
        <v>2700000</v>
      </c>
      <c r="W228" s="29">
        <f t="shared" si="317"/>
        <v>2700000</v>
      </c>
      <c r="X228" s="29">
        <f t="shared" si="317"/>
        <v>2700000</v>
      </c>
      <c r="Y228" s="29">
        <f t="shared" si="317"/>
        <v>2700000</v>
      </c>
      <c r="Z228" s="29">
        <f t="shared" si="317"/>
        <v>2700000</v>
      </c>
      <c r="AA228" s="29">
        <f t="shared" si="317"/>
        <v>2700000</v>
      </c>
      <c r="AB228" s="29">
        <f t="shared" si="317"/>
        <v>2700000</v>
      </c>
      <c r="AC228" s="29">
        <f t="shared" si="317"/>
        <v>2700000</v>
      </c>
      <c r="AD228" s="29">
        <f t="shared" si="317"/>
        <v>2700000</v>
      </c>
      <c r="AE228" s="29">
        <f t="shared" si="317"/>
        <v>2700000</v>
      </c>
      <c r="AF228" s="29">
        <f t="shared" si="317"/>
        <v>2700000</v>
      </c>
      <c r="AG228" s="29">
        <f t="shared" si="317"/>
        <v>2700000</v>
      </c>
      <c r="AH228" s="29">
        <f t="shared" si="317"/>
        <v>2700000</v>
      </c>
      <c r="AI228" s="29">
        <f t="shared" si="317"/>
        <v>2700000</v>
      </c>
      <c r="AJ228" s="29">
        <f t="shared" ref="AJ228:BE228" si="318">AJ92</f>
        <v>2700000</v>
      </c>
      <c r="AK228" s="29">
        <f t="shared" si="318"/>
        <v>2700000</v>
      </c>
      <c r="AL228" s="29">
        <f t="shared" si="318"/>
        <v>2700000</v>
      </c>
      <c r="AM228" s="29">
        <f t="shared" si="318"/>
        <v>2700000</v>
      </c>
      <c r="AN228" s="65">
        <f t="shared" si="318"/>
        <v>2700000</v>
      </c>
      <c r="AO228" s="65">
        <f t="shared" si="318"/>
        <v>2700000</v>
      </c>
      <c r="AP228" s="65">
        <f t="shared" si="318"/>
        <v>2700000</v>
      </c>
      <c r="AQ228" s="65">
        <f t="shared" si="318"/>
        <v>2700000</v>
      </c>
      <c r="AR228" s="65">
        <f t="shared" si="318"/>
        <v>2700000</v>
      </c>
      <c r="AS228" s="65">
        <f t="shared" si="318"/>
        <v>2700000</v>
      </c>
      <c r="AT228" s="65">
        <f t="shared" si="318"/>
        <v>2700000</v>
      </c>
      <c r="AU228" s="65">
        <f t="shared" si="318"/>
        <v>2700000</v>
      </c>
      <c r="AV228" s="65">
        <f t="shared" si="318"/>
        <v>2700000</v>
      </c>
      <c r="AW228" s="65">
        <f t="shared" si="318"/>
        <v>2700000</v>
      </c>
      <c r="AX228" s="65">
        <f t="shared" si="318"/>
        <v>2700000</v>
      </c>
      <c r="AY228" s="65">
        <f t="shared" si="318"/>
        <v>2700000</v>
      </c>
      <c r="AZ228" s="65">
        <f t="shared" si="318"/>
        <v>2700000</v>
      </c>
      <c r="BA228" s="65">
        <f t="shared" si="318"/>
        <v>2700000</v>
      </c>
      <c r="BB228" s="65">
        <f t="shared" si="318"/>
        <v>2700000</v>
      </c>
      <c r="BC228" s="65">
        <f t="shared" si="318"/>
        <v>2700000</v>
      </c>
      <c r="BD228" s="65">
        <f t="shared" si="318"/>
        <v>2700000</v>
      </c>
      <c r="BE228" s="65">
        <f t="shared" si="318"/>
        <v>2700000</v>
      </c>
      <c r="BF228" s="65">
        <f t="shared" ref="BF228:BM228" si="319">BF92</f>
        <v>2700000</v>
      </c>
      <c r="BG228" s="65">
        <f t="shared" si="319"/>
        <v>2700000</v>
      </c>
      <c r="BH228" s="65">
        <f t="shared" si="319"/>
        <v>2700000</v>
      </c>
      <c r="BI228" s="65">
        <f t="shared" si="319"/>
        <v>2700000</v>
      </c>
      <c r="BJ228" s="65">
        <f t="shared" si="319"/>
        <v>2700000</v>
      </c>
      <c r="BK228" s="65">
        <f t="shared" si="319"/>
        <v>2700000</v>
      </c>
      <c r="BL228" s="65">
        <f t="shared" si="319"/>
        <v>2700000</v>
      </c>
      <c r="BM228" s="65">
        <f t="shared" si="319"/>
        <v>2700000</v>
      </c>
    </row>
    <row r="229" spans="1:65" x14ac:dyDescent="0.25">
      <c r="A229" s="50" t="s">
        <v>138</v>
      </c>
      <c r="B229" s="29"/>
      <c r="C229" s="29"/>
      <c r="D229" s="29">
        <f>D213</f>
        <v>0</v>
      </c>
      <c r="E229" s="29">
        <f t="shared" ref="E229:BE229" si="320">E213</f>
        <v>0</v>
      </c>
      <c r="F229" s="29">
        <f t="shared" si="320"/>
        <v>0</v>
      </c>
      <c r="G229" s="29">
        <f t="shared" si="320"/>
        <v>0</v>
      </c>
      <c r="H229" s="29">
        <f t="shared" si="320"/>
        <v>0</v>
      </c>
      <c r="I229" s="29">
        <f t="shared" si="320"/>
        <v>0</v>
      </c>
      <c r="J229" s="29">
        <f t="shared" si="320"/>
        <v>0</v>
      </c>
      <c r="K229" s="29">
        <f t="shared" si="320"/>
        <v>0</v>
      </c>
      <c r="L229" s="29">
        <f t="shared" si="320"/>
        <v>0</v>
      </c>
      <c r="M229" s="29">
        <f t="shared" si="320"/>
        <v>0</v>
      </c>
      <c r="N229" s="29">
        <f t="shared" si="320"/>
        <v>0</v>
      </c>
      <c r="O229" s="29">
        <f t="shared" si="320"/>
        <v>1500000</v>
      </c>
      <c r="P229" s="29">
        <f t="shared" si="320"/>
        <v>1500000</v>
      </c>
      <c r="Q229" s="29">
        <f t="shared" si="320"/>
        <v>2000000</v>
      </c>
      <c r="R229" s="29">
        <f t="shared" si="320"/>
        <v>2000000</v>
      </c>
      <c r="S229" s="29">
        <f t="shared" si="320"/>
        <v>2200000</v>
      </c>
      <c r="T229" s="29">
        <f t="shared" si="320"/>
        <v>2400000</v>
      </c>
      <c r="U229" s="29">
        <f t="shared" si="320"/>
        <v>2400000</v>
      </c>
      <c r="V229" s="29">
        <f t="shared" si="320"/>
        <v>2500000</v>
      </c>
      <c r="W229" s="29">
        <f t="shared" si="320"/>
        <v>2500000</v>
      </c>
      <c r="X229" s="29">
        <f t="shared" si="320"/>
        <v>2400000</v>
      </c>
      <c r="Y229" s="29">
        <f t="shared" si="320"/>
        <v>2600000</v>
      </c>
      <c r="Z229" s="29">
        <f t="shared" si="320"/>
        <v>2500000</v>
      </c>
      <c r="AA229" s="29">
        <f t="shared" si="320"/>
        <v>2500000</v>
      </c>
      <c r="AB229" s="29">
        <f t="shared" si="320"/>
        <v>2600000</v>
      </c>
      <c r="AC229" s="29">
        <f t="shared" si="320"/>
        <v>2600000</v>
      </c>
      <c r="AD229" s="29">
        <f t="shared" si="320"/>
        <v>2600000</v>
      </c>
      <c r="AE229" s="29">
        <f t="shared" si="320"/>
        <v>2600000</v>
      </c>
      <c r="AF229" s="29">
        <f t="shared" si="320"/>
        <v>2700000</v>
      </c>
      <c r="AG229" s="29">
        <f t="shared" si="320"/>
        <v>2600000</v>
      </c>
      <c r="AH229" s="29">
        <f t="shared" si="320"/>
        <v>2700000</v>
      </c>
      <c r="AI229" s="29">
        <f t="shared" si="320"/>
        <v>2700000</v>
      </c>
      <c r="AJ229" s="29">
        <f t="shared" si="320"/>
        <v>2700000</v>
      </c>
      <c r="AK229" s="29">
        <f t="shared" si="320"/>
        <v>2800000</v>
      </c>
      <c r="AL229" s="29">
        <f t="shared" si="320"/>
        <v>2700000</v>
      </c>
      <c r="AM229" s="29">
        <f t="shared" si="320"/>
        <v>2800000</v>
      </c>
      <c r="AN229" s="65">
        <f t="shared" si="320"/>
        <v>5100000</v>
      </c>
      <c r="AO229" s="65">
        <f t="shared" si="320"/>
        <v>5100000</v>
      </c>
      <c r="AP229" s="65">
        <f t="shared" si="320"/>
        <v>5100000</v>
      </c>
      <c r="AQ229" s="65">
        <f t="shared" si="320"/>
        <v>5200000</v>
      </c>
      <c r="AR229" s="65">
        <f t="shared" si="320"/>
        <v>5100000</v>
      </c>
      <c r="AS229" s="65">
        <f t="shared" si="320"/>
        <v>5100000</v>
      </c>
      <c r="AT229" s="65">
        <f t="shared" si="320"/>
        <v>5100000</v>
      </c>
      <c r="AU229" s="65">
        <f t="shared" si="320"/>
        <v>5100000</v>
      </c>
      <c r="AV229" s="65">
        <f t="shared" si="320"/>
        <v>5100000</v>
      </c>
      <c r="AW229" s="65">
        <f t="shared" si="320"/>
        <v>5100000</v>
      </c>
      <c r="AX229" s="65">
        <f t="shared" si="320"/>
        <v>5100000</v>
      </c>
      <c r="AY229" s="65">
        <f t="shared" si="320"/>
        <v>5100000</v>
      </c>
      <c r="AZ229" s="65">
        <f t="shared" si="320"/>
        <v>5100000</v>
      </c>
      <c r="BA229" s="65">
        <f t="shared" si="320"/>
        <v>5100000</v>
      </c>
      <c r="BB229" s="65">
        <f t="shared" si="320"/>
        <v>5100000</v>
      </c>
      <c r="BC229" s="65">
        <f t="shared" si="320"/>
        <v>5100000</v>
      </c>
      <c r="BD229" s="65">
        <f t="shared" si="320"/>
        <v>5100000</v>
      </c>
      <c r="BE229" s="65">
        <f t="shared" si="320"/>
        <v>5100000</v>
      </c>
      <c r="BF229" s="65">
        <f t="shared" ref="BF229:BM229" si="321">BF213</f>
        <v>5100000</v>
      </c>
      <c r="BG229" s="65">
        <f t="shared" si="321"/>
        <v>5100000</v>
      </c>
      <c r="BH229" s="65">
        <f t="shared" si="321"/>
        <v>5000000</v>
      </c>
      <c r="BI229" s="65">
        <f t="shared" si="321"/>
        <v>5100000</v>
      </c>
      <c r="BJ229" s="65">
        <f t="shared" si="321"/>
        <v>5100000</v>
      </c>
      <c r="BK229" s="65">
        <f t="shared" si="321"/>
        <v>5100000</v>
      </c>
      <c r="BL229" s="65">
        <f t="shared" si="321"/>
        <v>5100000</v>
      </c>
      <c r="BM229" s="65">
        <f t="shared" si="321"/>
        <v>5100000</v>
      </c>
    </row>
    <row r="231" spans="1:65" x14ac:dyDescent="0.25">
      <c r="A231" s="50" t="s">
        <v>139</v>
      </c>
      <c r="B231" s="50"/>
      <c r="C231" s="54"/>
      <c r="D231" s="54">
        <v>0.12</v>
      </c>
      <c r="E231" s="54">
        <v>0.12</v>
      </c>
      <c r="F231" s="54">
        <v>0.12</v>
      </c>
      <c r="G231" s="54">
        <v>0.12</v>
      </c>
      <c r="H231" s="54">
        <v>0.12</v>
      </c>
      <c r="I231" s="54">
        <v>0.12</v>
      </c>
      <c r="J231" s="54">
        <v>0.12</v>
      </c>
      <c r="K231" s="54">
        <v>0.12</v>
      </c>
      <c r="L231" s="54">
        <v>0.12</v>
      </c>
      <c r="M231" s="54">
        <v>0.12</v>
      </c>
      <c r="N231" s="54">
        <v>0.12</v>
      </c>
      <c r="O231" s="54">
        <v>0.12</v>
      </c>
      <c r="P231" s="54">
        <v>0.12</v>
      </c>
      <c r="Q231" s="54">
        <v>0.12</v>
      </c>
      <c r="R231" s="54">
        <v>0.12</v>
      </c>
      <c r="S231" s="54">
        <v>0.11</v>
      </c>
      <c r="T231" s="54">
        <v>0.11</v>
      </c>
      <c r="U231" s="54">
        <v>0.11</v>
      </c>
      <c r="V231" s="54">
        <v>0.11</v>
      </c>
      <c r="W231" s="54">
        <v>0.11</v>
      </c>
      <c r="X231" s="54">
        <v>0.11</v>
      </c>
      <c r="Y231" s="54">
        <v>0.11</v>
      </c>
      <c r="Z231" s="54">
        <v>0.11</v>
      </c>
      <c r="AA231" s="54">
        <v>0.11</v>
      </c>
      <c r="AB231" s="54">
        <v>0.11</v>
      </c>
      <c r="AC231" s="54">
        <v>0.11</v>
      </c>
      <c r="AD231" s="54">
        <v>0.11</v>
      </c>
      <c r="AE231" s="54">
        <v>0.11</v>
      </c>
      <c r="AF231" s="54">
        <v>0.11</v>
      </c>
      <c r="AG231" s="54">
        <v>0.11</v>
      </c>
      <c r="AH231" s="54">
        <v>0.11</v>
      </c>
      <c r="AI231" s="54">
        <v>0.11</v>
      </c>
      <c r="AJ231" s="54">
        <v>0.11</v>
      </c>
      <c r="AK231" s="54">
        <v>0.11</v>
      </c>
      <c r="AL231" s="54">
        <v>0.11</v>
      </c>
      <c r="AM231" s="54">
        <v>0.11</v>
      </c>
      <c r="AN231" s="68">
        <v>0.11</v>
      </c>
      <c r="AO231" s="68">
        <v>0.11</v>
      </c>
      <c r="AP231" s="68">
        <v>0.11</v>
      </c>
      <c r="AQ231" s="68">
        <v>0.11</v>
      </c>
      <c r="AR231" s="68">
        <v>0.11</v>
      </c>
      <c r="AS231" s="68">
        <v>0.11</v>
      </c>
      <c r="AT231" s="68">
        <v>0.11</v>
      </c>
      <c r="AU231" s="68">
        <v>0.11</v>
      </c>
      <c r="AV231" s="68">
        <v>0.11</v>
      </c>
      <c r="AW231" s="68">
        <v>0.11</v>
      </c>
      <c r="AX231" s="68">
        <v>0.11</v>
      </c>
      <c r="AY231" s="68">
        <v>0.11</v>
      </c>
      <c r="AZ231" s="68">
        <v>0.11</v>
      </c>
      <c r="BA231" s="68">
        <v>0.11</v>
      </c>
      <c r="BB231" s="68">
        <v>0.11</v>
      </c>
      <c r="BC231" s="68">
        <v>0.11</v>
      </c>
      <c r="BD231" s="68">
        <v>0.11</v>
      </c>
      <c r="BE231" s="68">
        <v>0.11</v>
      </c>
      <c r="BF231" s="68">
        <v>0.11</v>
      </c>
      <c r="BG231" s="68">
        <v>0.11</v>
      </c>
      <c r="BH231" s="68">
        <v>0.11</v>
      </c>
      <c r="BI231" s="68">
        <v>0.11</v>
      </c>
      <c r="BJ231" s="68">
        <v>0.11</v>
      </c>
      <c r="BK231" s="68">
        <v>0.11</v>
      </c>
      <c r="BL231" s="68">
        <v>0.11</v>
      </c>
      <c r="BM231" s="68">
        <v>0.11</v>
      </c>
    </row>
    <row r="232" spans="1:65" x14ac:dyDescent="0.25">
      <c r="A232" s="50" t="s">
        <v>140</v>
      </c>
      <c r="B232" s="50"/>
      <c r="C232" s="55"/>
      <c r="D232" s="55">
        <v>0.14699999999999999</v>
      </c>
      <c r="E232" s="55">
        <v>0.14699999999999999</v>
      </c>
      <c r="F232" s="55">
        <v>0.14699999999999999</v>
      </c>
      <c r="G232" s="55">
        <v>0.14699999999999999</v>
      </c>
      <c r="H232" s="55">
        <v>0.14699999999999999</v>
      </c>
      <c r="I232" s="55">
        <v>0.14699999999999999</v>
      </c>
      <c r="J232" s="55">
        <v>0.14699999999999999</v>
      </c>
      <c r="K232" s="55">
        <v>0.14699999999999999</v>
      </c>
      <c r="L232" s="55">
        <v>0.14699999999999999</v>
      </c>
      <c r="M232" s="55">
        <v>0.127</v>
      </c>
      <c r="N232" s="55">
        <v>0.127</v>
      </c>
      <c r="O232" s="55">
        <v>0.127</v>
      </c>
      <c r="P232" s="55">
        <v>0.127</v>
      </c>
      <c r="Q232" s="55">
        <v>0.127</v>
      </c>
      <c r="R232" s="55">
        <v>0.127</v>
      </c>
      <c r="S232" s="55">
        <v>0.127</v>
      </c>
      <c r="T232" s="55">
        <v>0.127</v>
      </c>
      <c r="U232" s="55">
        <v>0.127</v>
      </c>
      <c r="V232" s="55">
        <v>0.127</v>
      </c>
      <c r="W232" s="55">
        <v>0.127</v>
      </c>
      <c r="X232" s="55">
        <v>0.127</v>
      </c>
      <c r="Y232" s="55">
        <v>0.127</v>
      </c>
      <c r="Z232" s="55">
        <v>0.127</v>
      </c>
      <c r="AA232" s="55">
        <v>0.127</v>
      </c>
      <c r="AB232" s="55">
        <v>0.127</v>
      </c>
      <c r="AC232" s="55">
        <v>0.127</v>
      </c>
      <c r="AD232" s="55">
        <v>0.127</v>
      </c>
      <c r="AE232" s="55">
        <v>0.127</v>
      </c>
      <c r="AF232" s="55">
        <v>0.127</v>
      </c>
      <c r="AG232" s="55">
        <v>0.127</v>
      </c>
      <c r="AH232" s="55">
        <v>0.127</v>
      </c>
      <c r="AI232" s="55">
        <v>0.127</v>
      </c>
      <c r="AJ232" s="55">
        <v>0.127</v>
      </c>
      <c r="AK232" s="55">
        <v>0.127</v>
      </c>
      <c r="AL232" s="55">
        <v>0.127</v>
      </c>
      <c r="AM232" s="55">
        <v>0.127</v>
      </c>
      <c r="AN232" s="69">
        <v>0.127</v>
      </c>
      <c r="AO232" s="69">
        <v>0.127</v>
      </c>
      <c r="AP232" s="69">
        <v>0.127</v>
      </c>
      <c r="AQ232" s="69">
        <v>0.127</v>
      </c>
      <c r="AR232" s="69">
        <v>0.127</v>
      </c>
      <c r="AS232" s="69">
        <v>0.127</v>
      </c>
      <c r="AT232" s="69">
        <v>0.127</v>
      </c>
      <c r="AU232" s="69">
        <v>0.127</v>
      </c>
      <c r="AV232" s="69">
        <v>0.127</v>
      </c>
      <c r="AW232" s="69">
        <v>0.127</v>
      </c>
      <c r="AX232" s="69">
        <v>0.127</v>
      </c>
      <c r="AY232" s="69">
        <v>0.127</v>
      </c>
      <c r="AZ232" s="69">
        <v>0.127</v>
      </c>
      <c r="BA232" s="69">
        <v>0.127</v>
      </c>
      <c r="BB232" s="69">
        <v>0.127</v>
      </c>
      <c r="BC232" s="69">
        <v>0.127</v>
      </c>
      <c r="BD232" s="69">
        <v>0.127</v>
      </c>
      <c r="BE232" s="69">
        <v>0.127</v>
      </c>
      <c r="BF232" s="69">
        <v>0.127</v>
      </c>
      <c r="BG232" s="69">
        <v>0.127</v>
      </c>
      <c r="BH232" s="69">
        <v>0.127</v>
      </c>
      <c r="BI232" s="69">
        <v>0.127</v>
      </c>
      <c r="BJ232" s="69">
        <v>0.127</v>
      </c>
      <c r="BK232" s="69">
        <v>0.127</v>
      </c>
      <c r="BL232" s="69">
        <v>0.127</v>
      </c>
      <c r="BM232" s="69">
        <v>0.127</v>
      </c>
    </row>
    <row r="233" spans="1:65" x14ac:dyDescent="0.25">
      <c r="A233" s="50" t="s">
        <v>141</v>
      </c>
      <c r="B233" s="50"/>
      <c r="C233" s="55"/>
      <c r="D233" s="55">
        <v>0.24</v>
      </c>
      <c r="E233" s="55">
        <v>0.24</v>
      </c>
      <c r="F233" s="55">
        <v>0.24</v>
      </c>
      <c r="G233" s="55">
        <v>0.24</v>
      </c>
      <c r="H233" s="55">
        <v>0.24</v>
      </c>
      <c r="I233" s="55">
        <v>0.24</v>
      </c>
      <c r="J233" s="55">
        <v>0.24</v>
      </c>
      <c r="K233" s="55">
        <v>0.24</v>
      </c>
      <c r="L233" s="55">
        <v>0.24</v>
      </c>
      <c r="M233" s="55">
        <v>0.24</v>
      </c>
      <c r="N233" s="55">
        <v>0.24</v>
      </c>
      <c r="O233" s="55">
        <v>0.24</v>
      </c>
      <c r="P233" s="55">
        <v>0.24</v>
      </c>
      <c r="Q233" s="55">
        <v>0.24</v>
      </c>
      <c r="R233" s="55">
        <v>0.24</v>
      </c>
      <c r="S233" s="55">
        <v>0.24</v>
      </c>
      <c r="T233" s="55">
        <v>0.24</v>
      </c>
      <c r="U233" s="55">
        <v>0.24</v>
      </c>
      <c r="V233" s="55">
        <v>0.24</v>
      </c>
      <c r="W233" s="55">
        <v>0.24</v>
      </c>
      <c r="X233" s="55">
        <v>0.24</v>
      </c>
      <c r="Y233" s="55">
        <v>0.24</v>
      </c>
      <c r="Z233" s="55">
        <v>0.24</v>
      </c>
      <c r="AA233" s="55">
        <v>0.24</v>
      </c>
      <c r="AB233" s="55">
        <v>0.24</v>
      </c>
      <c r="AC233" s="55">
        <v>0.24</v>
      </c>
      <c r="AD233" s="55">
        <v>0.24</v>
      </c>
      <c r="AE233" s="55">
        <v>0.24</v>
      </c>
      <c r="AF233" s="55">
        <v>0.24</v>
      </c>
      <c r="AG233" s="55">
        <v>0.24</v>
      </c>
      <c r="AH233" s="55">
        <v>0.24</v>
      </c>
      <c r="AI233" s="55">
        <v>0.24</v>
      </c>
      <c r="AJ233" s="55">
        <v>0.24</v>
      </c>
      <c r="AK233" s="55">
        <v>0.24</v>
      </c>
      <c r="AL233" s="55">
        <v>0.24</v>
      </c>
      <c r="AM233" s="55">
        <v>0.24</v>
      </c>
      <c r="AN233" s="69">
        <v>0.24</v>
      </c>
      <c r="AO233" s="69">
        <v>0.24</v>
      </c>
      <c r="AP233" s="69">
        <v>0.24</v>
      </c>
      <c r="AQ233" s="69">
        <v>0.24</v>
      </c>
      <c r="AR233" s="69">
        <v>0.24</v>
      </c>
      <c r="AS233" s="69">
        <v>0.24</v>
      </c>
      <c r="AT233" s="69">
        <v>0.24</v>
      </c>
      <c r="AU233" s="69">
        <v>0.24</v>
      </c>
      <c r="AV233" s="69">
        <v>0.24</v>
      </c>
      <c r="AW233" s="69">
        <v>0.24</v>
      </c>
      <c r="AX233" s="69">
        <v>0.24</v>
      </c>
      <c r="AY233" s="69">
        <v>0.24</v>
      </c>
      <c r="AZ233" s="69">
        <v>0.24</v>
      </c>
      <c r="BA233" s="69">
        <v>0.24</v>
      </c>
      <c r="BB233" s="69">
        <v>0.24</v>
      </c>
      <c r="BC233" s="69">
        <v>0.24</v>
      </c>
      <c r="BD233" s="69">
        <v>0.24</v>
      </c>
      <c r="BE233" s="69">
        <v>0.24</v>
      </c>
      <c r="BF233" s="69">
        <v>0.24</v>
      </c>
      <c r="BG233" s="69">
        <v>0.24</v>
      </c>
      <c r="BH233" s="69">
        <v>0.24</v>
      </c>
      <c r="BI233" s="69">
        <v>0.24</v>
      </c>
      <c r="BJ233" s="69">
        <v>0.24</v>
      </c>
      <c r="BK233" s="69">
        <v>0.24</v>
      </c>
      <c r="BL233" s="69">
        <v>0.24</v>
      </c>
      <c r="BM233" s="69">
        <v>0.24</v>
      </c>
    </row>
    <row r="235" spans="1:65" x14ac:dyDescent="0.25">
      <c r="A235" s="50" t="s">
        <v>142</v>
      </c>
      <c r="B235" s="29"/>
      <c r="C235" s="29"/>
      <c r="D235" s="29">
        <f t="shared" ref="D235:BE237" si="322">C247*D231/12</f>
        <v>1980000</v>
      </c>
      <c r="E235" s="29">
        <f t="shared" si="322"/>
        <v>1943330</v>
      </c>
      <c r="F235" s="29">
        <f t="shared" si="322"/>
        <v>1906660</v>
      </c>
      <c r="G235" s="29">
        <f t="shared" si="322"/>
        <v>1869990</v>
      </c>
      <c r="H235" s="29">
        <f t="shared" si="322"/>
        <v>1833320</v>
      </c>
      <c r="I235" s="29">
        <f t="shared" si="322"/>
        <v>1796650</v>
      </c>
      <c r="J235" s="29">
        <f t="shared" si="322"/>
        <v>1759980</v>
      </c>
      <c r="K235" s="29">
        <f t="shared" si="322"/>
        <v>1723310</v>
      </c>
      <c r="L235" s="29">
        <f t="shared" si="322"/>
        <v>1686640</v>
      </c>
      <c r="M235" s="29">
        <f t="shared" si="322"/>
        <v>1649970</v>
      </c>
      <c r="N235" s="29">
        <f t="shared" si="322"/>
        <v>1613300</v>
      </c>
      <c r="O235" s="29">
        <f t="shared" si="322"/>
        <v>1576630</v>
      </c>
      <c r="P235" s="29">
        <f t="shared" si="322"/>
        <v>1539960</v>
      </c>
      <c r="Q235" s="29">
        <f t="shared" si="322"/>
        <v>1503290</v>
      </c>
      <c r="R235" s="29">
        <f t="shared" si="322"/>
        <v>1466620</v>
      </c>
      <c r="S235" s="29">
        <f t="shared" si="322"/>
        <v>1310787.5</v>
      </c>
      <c r="T235" s="29">
        <f t="shared" si="322"/>
        <v>1277173.3333333333</v>
      </c>
      <c r="U235" s="29">
        <f t="shared" si="322"/>
        <v>1243559.1666666667</v>
      </c>
      <c r="V235" s="29">
        <f t="shared" si="322"/>
        <v>1209945</v>
      </c>
      <c r="W235" s="29">
        <f t="shared" si="322"/>
        <v>1176330.8333333333</v>
      </c>
      <c r="X235" s="29">
        <f t="shared" si="322"/>
        <v>1142716.6666666667</v>
      </c>
      <c r="Y235" s="29">
        <f t="shared" si="322"/>
        <v>1109102.5</v>
      </c>
      <c r="Z235" s="29">
        <f t="shared" si="322"/>
        <v>1075488.3333333333</v>
      </c>
      <c r="AA235" s="29">
        <f t="shared" si="322"/>
        <v>1041874.1666666666</v>
      </c>
      <c r="AB235" s="29">
        <f t="shared" si="322"/>
        <v>1008260</v>
      </c>
      <c r="AC235" s="29">
        <f t="shared" si="322"/>
        <v>974645.83333333337</v>
      </c>
      <c r="AD235" s="29">
        <f t="shared" si="322"/>
        <v>941031.66666666663</v>
      </c>
      <c r="AE235" s="29">
        <f t="shared" si="322"/>
        <v>907417.5</v>
      </c>
      <c r="AF235" s="29">
        <f t="shared" si="322"/>
        <v>873803.33333333337</v>
      </c>
      <c r="AG235" s="29">
        <f t="shared" si="322"/>
        <v>840189.16666666663</v>
      </c>
      <c r="AH235" s="29">
        <f t="shared" si="322"/>
        <v>806575</v>
      </c>
      <c r="AI235" s="29">
        <f t="shared" si="322"/>
        <v>772960.83333333337</v>
      </c>
      <c r="AJ235" s="29">
        <f t="shared" si="322"/>
        <v>739346.66666666663</v>
      </c>
      <c r="AK235" s="29">
        <f t="shared" si="322"/>
        <v>705732.5</v>
      </c>
      <c r="AL235" s="29">
        <f t="shared" si="322"/>
        <v>672118.33333333337</v>
      </c>
      <c r="AM235" s="29">
        <f t="shared" si="322"/>
        <v>638504.16666666663</v>
      </c>
      <c r="AN235" s="65">
        <f t="shared" si="322"/>
        <v>604890</v>
      </c>
      <c r="AO235" s="65">
        <f t="shared" si="322"/>
        <v>571275.83333333337</v>
      </c>
      <c r="AP235" s="65">
        <f t="shared" si="322"/>
        <v>537661.66666666663</v>
      </c>
      <c r="AQ235" s="65">
        <f t="shared" si="322"/>
        <v>504047.5</v>
      </c>
      <c r="AR235" s="65">
        <f t="shared" si="322"/>
        <v>470433.33333333331</v>
      </c>
      <c r="AS235" s="65">
        <f t="shared" si="322"/>
        <v>436819.16666666669</v>
      </c>
      <c r="AT235" s="65">
        <f t="shared" si="322"/>
        <v>403205</v>
      </c>
      <c r="AU235" s="65">
        <f t="shared" si="322"/>
        <v>369590.83333333331</v>
      </c>
      <c r="AV235" s="65">
        <f t="shared" si="322"/>
        <v>335976.66666666669</v>
      </c>
      <c r="AW235" s="65">
        <f t="shared" si="322"/>
        <v>302362.5</v>
      </c>
      <c r="AX235" s="65">
        <f t="shared" si="322"/>
        <v>268748.33333333331</v>
      </c>
      <c r="AY235" s="65">
        <f t="shared" si="322"/>
        <v>235134.16666666666</v>
      </c>
      <c r="AZ235" s="65">
        <f t="shared" si="322"/>
        <v>201520</v>
      </c>
      <c r="BA235" s="65">
        <f t="shared" si="322"/>
        <v>167905.83333333334</v>
      </c>
      <c r="BB235" s="65">
        <f t="shared" si="322"/>
        <v>134291.66666666666</v>
      </c>
      <c r="BC235" s="65">
        <f t="shared" si="322"/>
        <v>100677.5</v>
      </c>
      <c r="BD235" s="65">
        <f t="shared" si="322"/>
        <v>67063.333333333328</v>
      </c>
      <c r="BE235" s="65">
        <f t="shared" si="322"/>
        <v>33449.166666666664</v>
      </c>
      <c r="BF235" s="65">
        <f t="shared" ref="BF235:BF237" si="323">BE247*BF231/12</f>
        <v>0</v>
      </c>
      <c r="BG235" s="65">
        <f t="shared" ref="BG235:BG237" si="324">BF247*BG231/12</f>
        <v>0</v>
      </c>
      <c r="BH235" s="65">
        <f t="shared" ref="BH235:BH237" si="325">BG247*BH231/12</f>
        <v>0</v>
      </c>
      <c r="BI235" s="65">
        <f t="shared" ref="BI235:BI237" si="326">BH247*BI231/12</f>
        <v>0</v>
      </c>
      <c r="BJ235" s="65">
        <f t="shared" ref="BJ235:BJ237" si="327">BI247*BJ231/12</f>
        <v>0</v>
      </c>
      <c r="BK235" s="65">
        <f t="shared" ref="BK235:BK237" si="328">BJ247*BK231/12</f>
        <v>0</v>
      </c>
      <c r="BL235" s="65">
        <f t="shared" ref="BL235:BL237" si="329">BK247*BL231/12</f>
        <v>0</v>
      </c>
      <c r="BM235" s="65">
        <f t="shared" ref="BM235:BM237" si="330">BL247*BM231/12</f>
        <v>0</v>
      </c>
    </row>
    <row r="236" spans="1:65" x14ac:dyDescent="0.25">
      <c r="A236" s="50" t="s">
        <v>143</v>
      </c>
      <c r="B236" s="29"/>
      <c r="C236" s="29"/>
      <c r="D236" s="29">
        <f t="shared" si="322"/>
        <v>348677.87499999994</v>
      </c>
      <c r="E236" s="29">
        <f t="shared" si="322"/>
        <v>342105.75</v>
      </c>
      <c r="F236" s="29">
        <f t="shared" si="322"/>
        <v>335533.625</v>
      </c>
      <c r="G236" s="29">
        <f t="shared" si="322"/>
        <v>328961.5</v>
      </c>
      <c r="H236" s="29">
        <f t="shared" si="322"/>
        <v>322389.375</v>
      </c>
      <c r="I236" s="29">
        <f t="shared" si="322"/>
        <v>315817.25</v>
      </c>
      <c r="J236" s="29">
        <f t="shared" si="322"/>
        <v>309245.125</v>
      </c>
      <c r="K236" s="29">
        <f t="shared" si="322"/>
        <v>302673</v>
      </c>
      <c r="L236" s="29">
        <f t="shared" si="322"/>
        <v>296100.875</v>
      </c>
      <c r="M236" s="29">
        <f t="shared" si="322"/>
        <v>250137.08333333334</v>
      </c>
      <c r="N236" s="29">
        <f t="shared" si="322"/>
        <v>244459.125</v>
      </c>
      <c r="O236" s="29">
        <f t="shared" si="322"/>
        <v>238781.16666666666</v>
      </c>
      <c r="P236" s="29">
        <f t="shared" si="322"/>
        <v>233103.20833333334</v>
      </c>
      <c r="Q236" s="29">
        <f t="shared" si="322"/>
        <v>227425.25</v>
      </c>
      <c r="R236" s="29">
        <f t="shared" si="322"/>
        <v>221747.29166666666</v>
      </c>
      <c r="S236" s="29">
        <f t="shared" si="322"/>
        <v>216069.33333333334</v>
      </c>
      <c r="T236" s="29">
        <f t="shared" si="322"/>
        <v>210391.375</v>
      </c>
      <c r="U236" s="29">
        <f t="shared" si="322"/>
        <v>204713.41666666666</v>
      </c>
      <c r="V236" s="29">
        <f t="shared" si="322"/>
        <v>199035.45833333334</v>
      </c>
      <c r="W236" s="29">
        <f t="shared" si="322"/>
        <v>193357.5</v>
      </c>
      <c r="X236" s="29">
        <f t="shared" si="322"/>
        <v>187679.54166666666</v>
      </c>
      <c r="Y236" s="29">
        <f t="shared" si="322"/>
        <v>182001.58333333334</v>
      </c>
      <c r="Z236" s="29">
        <f t="shared" si="322"/>
        <v>176323.625</v>
      </c>
      <c r="AA236" s="29">
        <f t="shared" si="322"/>
        <v>170645.66666666666</v>
      </c>
      <c r="AB236" s="29">
        <f t="shared" si="322"/>
        <v>164967.70833333334</v>
      </c>
      <c r="AC236" s="29">
        <f t="shared" si="322"/>
        <v>159289.75</v>
      </c>
      <c r="AD236" s="29">
        <f t="shared" si="322"/>
        <v>153611.79166666666</v>
      </c>
      <c r="AE236" s="29">
        <f t="shared" si="322"/>
        <v>147933.83333333334</v>
      </c>
      <c r="AF236" s="29">
        <f t="shared" si="322"/>
        <v>142255.875</v>
      </c>
      <c r="AG236" s="29">
        <f t="shared" si="322"/>
        <v>136577.91666666666</v>
      </c>
      <c r="AH236" s="29">
        <f t="shared" si="322"/>
        <v>130899.95833333333</v>
      </c>
      <c r="AI236" s="29">
        <f t="shared" si="322"/>
        <v>125222</v>
      </c>
      <c r="AJ236" s="29">
        <f t="shared" si="322"/>
        <v>119544.04166666667</v>
      </c>
      <c r="AK236" s="29">
        <f t="shared" si="322"/>
        <v>113866.08333333333</v>
      </c>
      <c r="AL236" s="29">
        <f t="shared" si="322"/>
        <v>108188.125</v>
      </c>
      <c r="AM236" s="29">
        <f t="shared" si="322"/>
        <v>102510.16666666667</v>
      </c>
      <c r="AN236" s="65">
        <f t="shared" si="322"/>
        <v>96832.208333333328</v>
      </c>
      <c r="AO236" s="65">
        <f t="shared" si="322"/>
        <v>91154.25</v>
      </c>
      <c r="AP236" s="65">
        <f t="shared" si="322"/>
        <v>85476.291666666672</v>
      </c>
      <c r="AQ236" s="65">
        <f t="shared" si="322"/>
        <v>79798.333333333328</v>
      </c>
      <c r="AR236" s="65">
        <f t="shared" si="322"/>
        <v>74120.375</v>
      </c>
      <c r="AS236" s="65">
        <f t="shared" si="322"/>
        <v>68442.416666666672</v>
      </c>
      <c r="AT236" s="65">
        <f t="shared" si="322"/>
        <v>62764.458333333336</v>
      </c>
      <c r="AU236" s="65">
        <f t="shared" si="322"/>
        <v>57086.5</v>
      </c>
      <c r="AV236" s="65">
        <f t="shared" si="322"/>
        <v>51408.541666666664</v>
      </c>
      <c r="AW236" s="65">
        <f t="shared" si="322"/>
        <v>45730.583333333336</v>
      </c>
      <c r="AX236" s="65">
        <f t="shared" si="322"/>
        <v>40052.625</v>
      </c>
      <c r="AY236" s="65">
        <f t="shared" si="322"/>
        <v>34374.666666666664</v>
      </c>
      <c r="AZ236" s="65">
        <f t="shared" si="322"/>
        <v>28696.708333333332</v>
      </c>
      <c r="BA236" s="65">
        <f t="shared" si="322"/>
        <v>23018.75</v>
      </c>
      <c r="BB236" s="65">
        <f t="shared" si="322"/>
        <v>17340.791666666668</v>
      </c>
      <c r="BC236" s="65">
        <f t="shared" si="322"/>
        <v>11662.833333333334</v>
      </c>
      <c r="BD236" s="65">
        <f t="shared" si="322"/>
        <v>5984.8749999999991</v>
      </c>
      <c r="BE236" s="65">
        <f t="shared" si="322"/>
        <v>306.91666666666418</v>
      </c>
      <c r="BF236" s="65">
        <f t="shared" si="323"/>
        <v>-2.4641243120034536E-12</v>
      </c>
      <c r="BG236" s="65">
        <f t="shared" si="324"/>
        <v>-2.4641243120034536E-12</v>
      </c>
      <c r="BH236" s="65">
        <f t="shared" si="325"/>
        <v>-2.4641243120034536E-12</v>
      </c>
      <c r="BI236" s="65">
        <f t="shared" si="326"/>
        <v>-2.4641243120034536E-12</v>
      </c>
      <c r="BJ236" s="65">
        <f t="shared" si="327"/>
        <v>-2.4641243120034536E-12</v>
      </c>
      <c r="BK236" s="65">
        <f t="shared" si="328"/>
        <v>-2.4641243120034536E-12</v>
      </c>
      <c r="BL236" s="65">
        <f t="shared" si="329"/>
        <v>-2.4641243120034536E-12</v>
      </c>
      <c r="BM236" s="65">
        <f t="shared" si="330"/>
        <v>-2.4641243120034536E-12</v>
      </c>
    </row>
    <row r="237" spans="1:65" x14ac:dyDescent="0.25">
      <c r="A237" s="50" t="s">
        <v>144</v>
      </c>
      <c r="B237" s="29"/>
      <c r="C237" s="29"/>
      <c r="D237" s="29">
        <f t="shared" si="322"/>
        <v>0</v>
      </c>
      <c r="E237" s="29">
        <f t="shared" si="322"/>
        <v>78000</v>
      </c>
      <c r="F237" s="29">
        <f t="shared" si="322"/>
        <v>154000</v>
      </c>
      <c r="G237" s="29">
        <f t="shared" si="322"/>
        <v>232000</v>
      </c>
      <c r="H237" s="29">
        <f t="shared" si="322"/>
        <v>312000</v>
      </c>
      <c r="I237" s="29">
        <f t="shared" si="322"/>
        <v>392000</v>
      </c>
      <c r="J237" s="29">
        <f t="shared" si="322"/>
        <v>472000</v>
      </c>
      <c r="K237" s="29">
        <f t="shared" si="322"/>
        <v>552000</v>
      </c>
      <c r="L237" s="29">
        <f t="shared" si="322"/>
        <v>634000</v>
      </c>
      <c r="M237" s="29">
        <f t="shared" si="322"/>
        <v>716000</v>
      </c>
      <c r="N237" s="29">
        <f t="shared" si="322"/>
        <v>798000</v>
      </c>
      <c r="O237" s="29">
        <f t="shared" si="322"/>
        <v>882000</v>
      </c>
      <c r="P237" s="29">
        <f t="shared" si="322"/>
        <v>936000</v>
      </c>
      <c r="Q237" s="29">
        <f t="shared" si="322"/>
        <v>990000</v>
      </c>
      <c r="R237" s="29">
        <f t="shared" si="322"/>
        <v>1034000</v>
      </c>
      <c r="S237" s="29">
        <f t="shared" si="322"/>
        <v>1080000</v>
      </c>
      <c r="T237" s="29">
        <f t="shared" si="322"/>
        <v>1118000</v>
      </c>
      <c r="U237" s="29">
        <f t="shared" si="322"/>
        <v>1152000</v>
      </c>
      <c r="V237" s="29">
        <f t="shared" si="322"/>
        <v>1186000</v>
      </c>
      <c r="W237" s="29">
        <f t="shared" si="322"/>
        <v>1218000</v>
      </c>
      <c r="X237" s="29">
        <f t="shared" si="322"/>
        <v>1250000</v>
      </c>
      <c r="Y237" s="29">
        <f t="shared" si="322"/>
        <v>1282000</v>
      </c>
      <c r="Z237" s="29">
        <f t="shared" si="322"/>
        <v>1312000</v>
      </c>
      <c r="AA237" s="29">
        <f t="shared" si="322"/>
        <v>1344000</v>
      </c>
      <c r="AB237" s="29">
        <f t="shared" si="322"/>
        <v>1376000</v>
      </c>
      <c r="AC237" s="29">
        <f t="shared" si="322"/>
        <v>1404000</v>
      </c>
      <c r="AD237" s="29">
        <f t="shared" si="322"/>
        <v>1432000</v>
      </c>
      <c r="AE237" s="29">
        <f t="shared" si="322"/>
        <v>1462000</v>
      </c>
      <c r="AF237" s="29">
        <f t="shared" si="322"/>
        <v>1490000</v>
      </c>
      <c r="AG237" s="29">
        <f t="shared" si="322"/>
        <v>1516000</v>
      </c>
      <c r="AH237" s="29">
        <f t="shared" si="322"/>
        <v>1544000</v>
      </c>
      <c r="AI237" s="29">
        <f t="shared" si="322"/>
        <v>1570000</v>
      </c>
      <c r="AJ237" s="29">
        <f t="shared" si="322"/>
        <v>1596000</v>
      </c>
      <c r="AK237" s="29">
        <f t="shared" si="322"/>
        <v>1620000</v>
      </c>
      <c r="AL237" s="29">
        <f t="shared" si="322"/>
        <v>1644000</v>
      </c>
      <c r="AM237" s="29">
        <f t="shared" si="322"/>
        <v>1668000</v>
      </c>
      <c r="AN237" s="65">
        <f t="shared" si="322"/>
        <v>1690000</v>
      </c>
      <c r="AO237" s="65">
        <f t="shared" si="322"/>
        <v>1666000</v>
      </c>
      <c r="AP237" s="65">
        <f t="shared" si="322"/>
        <v>1640000</v>
      </c>
      <c r="AQ237" s="65">
        <f t="shared" si="322"/>
        <v>1614000</v>
      </c>
      <c r="AR237" s="65">
        <f t="shared" si="322"/>
        <v>1584000</v>
      </c>
      <c r="AS237" s="65">
        <f t="shared" si="322"/>
        <v>1554000</v>
      </c>
      <c r="AT237" s="65">
        <f t="shared" si="322"/>
        <v>1524000</v>
      </c>
      <c r="AU237" s="65">
        <f t="shared" si="322"/>
        <v>1492000</v>
      </c>
      <c r="AV237" s="65">
        <f t="shared" si="322"/>
        <v>1458000</v>
      </c>
      <c r="AW237" s="65">
        <f t="shared" si="322"/>
        <v>1424000</v>
      </c>
      <c r="AX237" s="65">
        <f t="shared" si="322"/>
        <v>1386000</v>
      </c>
      <c r="AY237" s="65">
        <f t="shared" si="322"/>
        <v>1348000</v>
      </c>
      <c r="AZ237" s="65">
        <f t="shared" si="322"/>
        <v>1310000</v>
      </c>
      <c r="BA237" s="65">
        <f t="shared" si="322"/>
        <v>1268000</v>
      </c>
      <c r="BB237" s="65">
        <f t="shared" si="322"/>
        <v>1226000</v>
      </c>
      <c r="BC237" s="65">
        <f t="shared" si="322"/>
        <v>1180000</v>
      </c>
      <c r="BD237" s="65">
        <f t="shared" si="322"/>
        <v>1134000</v>
      </c>
      <c r="BE237" s="65">
        <f t="shared" si="322"/>
        <v>1086000</v>
      </c>
      <c r="BF237" s="65">
        <f t="shared" si="323"/>
        <v>1026000</v>
      </c>
      <c r="BG237" s="65">
        <f t="shared" si="324"/>
        <v>892000</v>
      </c>
      <c r="BH237" s="65">
        <f t="shared" si="325"/>
        <v>754000</v>
      </c>
      <c r="BI237" s="65">
        <f t="shared" si="326"/>
        <v>614000</v>
      </c>
      <c r="BJ237" s="65">
        <f t="shared" si="327"/>
        <v>470000</v>
      </c>
      <c r="BK237" s="65">
        <f t="shared" si="328"/>
        <v>324000</v>
      </c>
      <c r="BL237" s="65">
        <f t="shared" si="329"/>
        <v>174000</v>
      </c>
      <c r="BM237" s="65">
        <f t="shared" si="330"/>
        <v>22000</v>
      </c>
    </row>
    <row r="239" spans="1:65" x14ac:dyDescent="0.25">
      <c r="A239" s="50" t="s">
        <v>145</v>
      </c>
      <c r="B239" s="29"/>
      <c r="C239" s="29"/>
      <c r="D239" s="29">
        <v>3667000</v>
      </c>
      <c r="E239" s="29">
        <v>3667000</v>
      </c>
      <c r="F239" s="29">
        <v>3667000</v>
      </c>
      <c r="G239" s="29">
        <v>3667000</v>
      </c>
      <c r="H239" s="29">
        <v>3667000</v>
      </c>
      <c r="I239" s="29">
        <v>3667000</v>
      </c>
      <c r="J239" s="29">
        <v>3667000</v>
      </c>
      <c r="K239" s="29">
        <v>3667000</v>
      </c>
      <c r="L239" s="29">
        <v>3667000</v>
      </c>
      <c r="M239" s="29">
        <v>3667000</v>
      </c>
      <c r="N239" s="29">
        <v>3667000</v>
      </c>
      <c r="O239" s="29">
        <v>3667000</v>
      </c>
      <c r="P239" s="29">
        <v>3667000</v>
      </c>
      <c r="Q239" s="29">
        <v>3667000</v>
      </c>
      <c r="R239" s="29">
        <v>3667000</v>
      </c>
      <c r="S239" s="29">
        <v>3667000</v>
      </c>
      <c r="T239" s="29">
        <v>3667000</v>
      </c>
      <c r="U239" s="29">
        <v>3667000</v>
      </c>
      <c r="V239" s="29">
        <v>3667000</v>
      </c>
      <c r="W239" s="29">
        <v>3667000</v>
      </c>
      <c r="X239" s="29">
        <v>3667000</v>
      </c>
      <c r="Y239" s="29">
        <v>3667000</v>
      </c>
      <c r="Z239" s="29">
        <v>3667000</v>
      </c>
      <c r="AA239" s="29">
        <v>3667000</v>
      </c>
      <c r="AB239" s="29">
        <v>3667000</v>
      </c>
      <c r="AC239" s="29">
        <v>3667000</v>
      </c>
      <c r="AD239" s="29">
        <v>3667000</v>
      </c>
      <c r="AE239" s="29">
        <v>3667000</v>
      </c>
      <c r="AF239" s="29">
        <v>3667000</v>
      </c>
      <c r="AG239" s="29">
        <v>3667000</v>
      </c>
      <c r="AH239" s="29">
        <v>3667000</v>
      </c>
      <c r="AI239" s="29">
        <v>3667000</v>
      </c>
      <c r="AJ239" s="29">
        <v>3667000</v>
      </c>
      <c r="AK239" s="29">
        <v>3667000</v>
      </c>
      <c r="AL239" s="29">
        <v>3667000</v>
      </c>
      <c r="AM239" s="29">
        <v>3667000</v>
      </c>
      <c r="AN239" s="65">
        <v>3667000</v>
      </c>
      <c r="AO239" s="65">
        <v>3667000</v>
      </c>
      <c r="AP239" s="65">
        <v>3667000</v>
      </c>
      <c r="AQ239" s="65">
        <v>3667000</v>
      </c>
      <c r="AR239" s="65">
        <v>3667000</v>
      </c>
      <c r="AS239" s="65">
        <v>3667000</v>
      </c>
      <c r="AT239" s="65">
        <v>3667000</v>
      </c>
      <c r="AU239" s="65">
        <v>3667000</v>
      </c>
      <c r="AV239" s="65">
        <v>3667000</v>
      </c>
      <c r="AW239" s="65">
        <v>3667000</v>
      </c>
      <c r="AX239" s="65">
        <v>3667000</v>
      </c>
      <c r="AY239" s="65">
        <v>3667000</v>
      </c>
      <c r="AZ239" s="65">
        <v>3667000</v>
      </c>
      <c r="BA239" s="65">
        <v>3667000</v>
      </c>
      <c r="BB239" s="65">
        <v>3667000</v>
      </c>
      <c r="BC239" s="65">
        <v>3667000</v>
      </c>
      <c r="BD239" s="65">
        <v>3667000</v>
      </c>
      <c r="BE239" s="65">
        <v>3649000</v>
      </c>
      <c r="BF239" s="65"/>
      <c r="BG239" s="65"/>
      <c r="BH239" s="65"/>
      <c r="BI239" s="65"/>
      <c r="BJ239" s="65"/>
      <c r="BK239" s="65"/>
      <c r="BL239" s="65"/>
      <c r="BM239" s="65"/>
    </row>
    <row r="240" spans="1:65" x14ac:dyDescent="0.25">
      <c r="A240" s="50" t="s">
        <v>146</v>
      </c>
      <c r="B240" s="29"/>
      <c r="C240" s="29"/>
      <c r="D240" s="29">
        <v>536500.00000000012</v>
      </c>
      <c r="E240" s="29">
        <v>536500.00000000012</v>
      </c>
      <c r="F240" s="29">
        <v>536500.00000000012</v>
      </c>
      <c r="G240" s="29">
        <v>536500.00000000012</v>
      </c>
      <c r="H240" s="29">
        <v>536500.00000000012</v>
      </c>
      <c r="I240" s="29">
        <v>536500.00000000012</v>
      </c>
      <c r="J240" s="29">
        <v>536500.00000000012</v>
      </c>
      <c r="K240" s="29">
        <v>536500.00000000012</v>
      </c>
      <c r="L240" s="29">
        <v>536500.00000000012</v>
      </c>
      <c r="M240" s="29">
        <v>536500.00000000012</v>
      </c>
      <c r="N240" s="29">
        <v>536500.00000000012</v>
      </c>
      <c r="O240" s="29">
        <v>536500.00000000012</v>
      </c>
      <c r="P240" s="29">
        <v>536500.00000000012</v>
      </c>
      <c r="Q240" s="29">
        <v>536500.00000000012</v>
      </c>
      <c r="R240" s="29">
        <v>536500.00000000012</v>
      </c>
      <c r="S240" s="29">
        <v>536500.00000000012</v>
      </c>
      <c r="T240" s="29">
        <v>536500.00000000012</v>
      </c>
      <c r="U240" s="29">
        <v>536500.00000000012</v>
      </c>
      <c r="V240" s="29">
        <v>536500.00000000012</v>
      </c>
      <c r="W240" s="29">
        <v>536500.00000000012</v>
      </c>
      <c r="X240" s="29">
        <v>536500.00000000012</v>
      </c>
      <c r="Y240" s="29">
        <v>536500.00000000012</v>
      </c>
      <c r="Z240" s="29">
        <v>536500.00000000012</v>
      </c>
      <c r="AA240" s="29">
        <v>536500.00000000012</v>
      </c>
      <c r="AB240" s="29">
        <v>536500.00000000012</v>
      </c>
      <c r="AC240" s="29">
        <v>536500.00000000012</v>
      </c>
      <c r="AD240" s="29">
        <v>536500.00000000012</v>
      </c>
      <c r="AE240" s="29">
        <v>536500.00000000012</v>
      </c>
      <c r="AF240" s="29">
        <v>536500.00000000012</v>
      </c>
      <c r="AG240" s="29">
        <v>536500.00000000012</v>
      </c>
      <c r="AH240" s="29">
        <v>536500.00000000012</v>
      </c>
      <c r="AI240" s="29">
        <v>536500.00000000012</v>
      </c>
      <c r="AJ240" s="29">
        <v>536500.00000000012</v>
      </c>
      <c r="AK240" s="29">
        <v>536500.00000000012</v>
      </c>
      <c r="AL240" s="29">
        <v>536500.00000000012</v>
      </c>
      <c r="AM240" s="29">
        <v>536500.00000000012</v>
      </c>
      <c r="AN240" s="65">
        <v>536500.00000000012</v>
      </c>
      <c r="AO240" s="65">
        <v>536500.00000000012</v>
      </c>
      <c r="AP240" s="65">
        <v>536500.00000000012</v>
      </c>
      <c r="AQ240" s="65">
        <v>536500.00000000012</v>
      </c>
      <c r="AR240" s="65">
        <v>536500.00000000012</v>
      </c>
      <c r="AS240" s="65">
        <v>536500.00000000012</v>
      </c>
      <c r="AT240" s="65">
        <v>536500.00000000012</v>
      </c>
      <c r="AU240" s="65">
        <v>536500.00000000012</v>
      </c>
      <c r="AV240" s="65">
        <v>536500.00000000012</v>
      </c>
      <c r="AW240" s="65">
        <v>536500.00000000012</v>
      </c>
      <c r="AX240" s="65">
        <v>536500.00000000012</v>
      </c>
      <c r="AY240" s="65">
        <v>536500.00000000012</v>
      </c>
      <c r="AZ240" s="65">
        <v>536500.00000000012</v>
      </c>
      <c r="BA240" s="65">
        <v>536500.00000000012</v>
      </c>
      <c r="BB240" s="65">
        <v>536500.00000000012</v>
      </c>
      <c r="BC240" s="65">
        <v>536500.00000000012</v>
      </c>
      <c r="BD240" s="65">
        <v>536500.00000000012</v>
      </c>
      <c r="BE240" s="65">
        <v>29000</v>
      </c>
      <c r="BF240" s="65"/>
      <c r="BG240" s="65"/>
      <c r="BH240" s="65"/>
      <c r="BI240" s="65"/>
      <c r="BJ240" s="65"/>
      <c r="BK240" s="65"/>
      <c r="BL240" s="65"/>
      <c r="BM240" s="65"/>
    </row>
    <row r="242" spans="1:65" x14ac:dyDescent="0.25">
      <c r="A242" s="71" t="s">
        <v>147</v>
      </c>
      <c r="B242" s="72"/>
      <c r="C242" s="72"/>
      <c r="D242" s="72">
        <f t="shared" ref="D242:AM242" si="331">IF(ROUNDUP(-(C245+D228+D229-D235-D236-D237-D239-D240)/100000,0)*100000&gt;0,ROUNDUP(-(C245+D228+D229-D235-D236-D237-D239-D240)/100000,0)*100000,0)</f>
        <v>3900000</v>
      </c>
      <c r="E242" s="72">
        <f t="shared" si="331"/>
        <v>3800000</v>
      </c>
      <c r="F242" s="72">
        <f t="shared" si="331"/>
        <v>3900000</v>
      </c>
      <c r="G242" s="72">
        <f t="shared" si="331"/>
        <v>4000000</v>
      </c>
      <c r="H242" s="72">
        <f t="shared" si="331"/>
        <v>4000000</v>
      </c>
      <c r="I242" s="72">
        <f t="shared" si="331"/>
        <v>4000000</v>
      </c>
      <c r="J242" s="72">
        <f t="shared" si="331"/>
        <v>4000000</v>
      </c>
      <c r="K242" s="72">
        <f t="shared" si="331"/>
        <v>4100000</v>
      </c>
      <c r="L242" s="72">
        <f t="shared" si="331"/>
        <v>4100000</v>
      </c>
      <c r="M242" s="72">
        <f t="shared" si="331"/>
        <v>4100000</v>
      </c>
      <c r="N242" s="72">
        <f t="shared" si="331"/>
        <v>4200000</v>
      </c>
      <c r="O242" s="72">
        <f t="shared" si="331"/>
        <v>2700000</v>
      </c>
      <c r="P242" s="72">
        <f t="shared" si="331"/>
        <v>2700000</v>
      </c>
      <c r="Q242" s="72">
        <f t="shared" si="331"/>
        <v>2200000</v>
      </c>
      <c r="R242" s="72">
        <f t="shared" si="331"/>
        <v>2300000</v>
      </c>
      <c r="S242" s="72">
        <f t="shared" si="331"/>
        <v>1900000</v>
      </c>
      <c r="T242" s="72">
        <f t="shared" si="331"/>
        <v>1700000</v>
      </c>
      <c r="U242" s="72">
        <f t="shared" si="331"/>
        <v>1700000</v>
      </c>
      <c r="V242" s="72">
        <f t="shared" si="331"/>
        <v>1600000</v>
      </c>
      <c r="W242" s="72">
        <f t="shared" si="331"/>
        <v>1600000</v>
      </c>
      <c r="X242" s="72">
        <f t="shared" si="331"/>
        <v>1600000</v>
      </c>
      <c r="Y242" s="72">
        <f t="shared" si="331"/>
        <v>1500000</v>
      </c>
      <c r="Z242" s="72">
        <f t="shared" si="331"/>
        <v>1600000</v>
      </c>
      <c r="AA242" s="72">
        <f t="shared" si="331"/>
        <v>1600000</v>
      </c>
      <c r="AB242" s="72">
        <f t="shared" si="331"/>
        <v>1400000</v>
      </c>
      <c r="AC242" s="72">
        <f t="shared" si="331"/>
        <v>1400000</v>
      </c>
      <c r="AD242" s="72">
        <f t="shared" si="331"/>
        <v>1500000</v>
      </c>
      <c r="AE242" s="72">
        <f t="shared" si="331"/>
        <v>1400000</v>
      </c>
      <c r="AF242" s="72">
        <f t="shared" si="331"/>
        <v>1300000</v>
      </c>
      <c r="AG242" s="72">
        <f t="shared" si="331"/>
        <v>1400000</v>
      </c>
      <c r="AH242" s="72">
        <f t="shared" si="331"/>
        <v>1300000</v>
      </c>
      <c r="AI242" s="72">
        <f t="shared" si="331"/>
        <v>1300000</v>
      </c>
      <c r="AJ242" s="72">
        <f t="shared" si="331"/>
        <v>1200000</v>
      </c>
      <c r="AK242" s="72">
        <f t="shared" si="331"/>
        <v>1200000</v>
      </c>
      <c r="AL242" s="72">
        <f t="shared" si="331"/>
        <v>1200000</v>
      </c>
      <c r="AM242" s="72">
        <f t="shared" si="331"/>
        <v>1100000</v>
      </c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</row>
    <row r="243" spans="1:65" x14ac:dyDescent="0.25">
      <c r="A243" s="71" t="s">
        <v>148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>
        <f t="shared" ref="N243:AT243" si="332">IF(ROUNDDOWN((M245+N228+N229-N235-N236-N237-N239-N240)/100000,0)*100000&gt;0,ROUNDDOWN((M245+N228+N229-N235-N236-N237-N239-N240)/100000,0)*100000,0)</f>
        <v>0</v>
      </c>
      <c r="O243" s="72">
        <f t="shared" si="332"/>
        <v>0</v>
      </c>
      <c r="P243" s="72">
        <f t="shared" si="332"/>
        <v>0</v>
      </c>
      <c r="Q243" s="72">
        <f t="shared" si="332"/>
        <v>0</v>
      </c>
      <c r="R243" s="72">
        <f t="shared" si="332"/>
        <v>0</v>
      </c>
      <c r="S243" s="72">
        <f t="shared" si="332"/>
        <v>0</v>
      </c>
      <c r="T243" s="72">
        <f t="shared" si="332"/>
        <v>0</v>
      </c>
      <c r="U243" s="72">
        <f t="shared" si="332"/>
        <v>0</v>
      </c>
      <c r="V243" s="72">
        <f t="shared" si="332"/>
        <v>0</v>
      </c>
      <c r="W243" s="72">
        <f t="shared" si="332"/>
        <v>0</v>
      </c>
      <c r="X243" s="72">
        <f t="shared" si="332"/>
        <v>0</v>
      </c>
      <c r="Y243" s="72">
        <f t="shared" si="332"/>
        <v>0</v>
      </c>
      <c r="Z243" s="72">
        <f t="shared" si="332"/>
        <v>0</v>
      </c>
      <c r="AA243" s="72">
        <f t="shared" si="332"/>
        <v>0</v>
      </c>
      <c r="AB243" s="72">
        <f t="shared" si="332"/>
        <v>0</v>
      </c>
      <c r="AC243" s="72">
        <f t="shared" si="332"/>
        <v>0</v>
      </c>
      <c r="AD243" s="72">
        <f t="shared" si="332"/>
        <v>0</v>
      </c>
      <c r="AE243" s="72">
        <f t="shared" si="332"/>
        <v>0</v>
      </c>
      <c r="AF243" s="72">
        <f t="shared" si="332"/>
        <v>0</v>
      </c>
      <c r="AG243" s="72">
        <f t="shared" si="332"/>
        <v>0</v>
      </c>
      <c r="AH243" s="72">
        <f t="shared" si="332"/>
        <v>0</v>
      </c>
      <c r="AI243" s="72">
        <f t="shared" si="332"/>
        <v>0</v>
      </c>
      <c r="AJ243" s="72">
        <f t="shared" si="332"/>
        <v>0</v>
      </c>
      <c r="AK243" s="72">
        <f t="shared" si="332"/>
        <v>0</v>
      </c>
      <c r="AL243" s="72">
        <f t="shared" si="332"/>
        <v>0</v>
      </c>
      <c r="AM243" s="72">
        <f t="shared" si="332"/>
        <v>0</v>
      </c>
      <c r="AN243" s="72">
        <f t="shared" si="332"/>
        <v>1200000</v>
      </c>
      <c r="AO243" s="72">
        <f t="shared" si="332"/>
        <v>1300000</v>
      </c>
      <c r="AP243" s="72">
        <f t="shared" si="332"/>
        <v>1300000</v>
      </c>
      <c r="AQ243" s="72">
        <f t="shared" si="332"/>
        <v>1500000</v>
      </c>
      <c r="AR243" s="72">
        <f t="shared" si="332"/>
        <v>1500000</v>
      </c>
      <c r="AS243" s="72">
        <f t="shared" si="332"/>
        <v>1500000</v>
      </c>
      <c r="AT243" s="72">
        <f t="shared" si="332"/>
        <v>1600000</v>
      </c>
      <c r="AU243" s="72">
        <f t="shared" ref="AU243" si="333">IF(ROUNDDOWN((AT245+AU228+AU229-AU235-AU236-AU237-AU239-AU240)/100000,0)*100000&gt;0,ROUNDDOWN((AT245+AU228+AU229-AU235-AU236-AU237-AU239-AU240)/100000,0)*100000,0)</f>
        <v>1700000</v>
      </c>
      <c r="AV243" s="72">
        <f t="shared" ref="AV243" si="334">IF(ROUNDDOWN((AU245+AV228+AV229-AV235-AV236-AV237-AV239-AV240)/100000,0)*100000&gt;0,ROUNDDOWN((AU245+AV228+AV229-AV235-AV236-AV237-AV239-AV240)/100000,0)*100000,0)</f>
        <v>1700000</v>
      </c>
      <c r="AW243" s="72">
        <f t="shared" ref="AW243" si="335">IF(ROUNDDOWN((AV245+AW228+AW229-AW235-AW236-AW237-AW239-AW240)/100000,0)*100000&gt;0,ROUNDDOWN((AV245+AW228+AW229-AW235-AW236-AW237-AW239-AW240)/100000,0)*100000,0)</f>
        <v>1900000</v>
      </c>
      <c r="AX243" s="72">
        <f t="shared" ref="AX243" si="336">IF(ROUNDDOWN((AW245+AX228+AX229-AX235-AX236-AX237-AX239-AX240)/100000,0)*100000&gt;0,ROUNDDOWN((AW245+AX228+AX229-AX235-AX236-AX237-AX239-AX240)/100000,0)*100000,0)</f>
        <v>1900000</v>
      </c>
      <c r="AY243" s="72">
        <f t="shared" ref="AY243" si="337">IF(ROUNDDOWN((AX245+AY228+AY229-AY235-AY236-AY237-AY239-AY240)/100000,0)*100000&gt;0,ROUNDDOWN((AX245+AY228+AY229-AY235-AY236-AY237-AY239-AY240)/100000,0)*100000,0)</f>
        <v>1900000</v>
      </c>
      <c r="AZ243" s="72">
        <f t="shared" ref="AZ243" si="338">IF(ROUNDDOWN((AY245+AZ228+AZ229-AZ235-AZ236-AZ237-AZ239-AZ240)/100000,0)*100000&gt;0,ROUNDDOWN((AY245+AZ228+AZ229-AZ235-AZ236-AZ237-AZ239-AZ240)/100000,0)*100000,0)</f>
        <v>2100000</v>
      </c>
      <c r="BA243" s="72">
        <f t="shared" ref="BA243" si="339">IF(ROUNDDOWN((AZ245+BA228+BA229-BA235-BA236-BA237-BA239-BA240)/100000,0)*100000&gt;0,ROUNDDOWN((AZ245+BA228+BA229-BA235-BA236-BA237-BA239-BA240)/100000,0)*100000,0)</f>
        <v>2100000</v>
      </c>
      <c r="BB243" s="72">
        <f t="shared" ref="BB243" si="340">IF(ROUNDDOWN((BA245+BB228+BB229-BB235-BB236-BB237-BB239-BB240)/100000,0)*100000&gt;0,ROUNDDOWN((BA245+BB228+BB229-BB235-BB236-BB237-BB239-BB240)/100000,0)*100000,0)</f>
        <v>2300000</v>
      </c>
      <c r="BC243" s="72">
        <f t="shared" ref="BC243:BL243" si="341">IF(ROUNDDOWN((BB245+BC228+BC229-BC235-BC236-BC237-BC239-BC240)/100000,0)*100000&gt;0,ROUNDDOWN((BB245+BC228+BC229-BC235-BC236-BC237-BC239-BC240)/100000,0)*100000,0)</f>
        <v>2300000</v>
      </c>
      <c r="BD243" s="72">
        <f t="shared" si="341"/>
        <v>2400000</v>
      </c>
      <c r="BE243" s="72">
        <f t="shared" si="341"/>
        <v>3000000</v>
      </c>
      <c r="BF243" s="72">
        <f t="shared" si="341"/>
        <v>6700000</v>
      </c>
      <c r="BG243" s="72">
        <f t="shared" si="341"/>
        <v>6900000</v>
      </c>
      <c r="BH243" s="72">
        <f t="shared" si="341"/>
        <v>7000000</v>
      </c>
      <c r="BI243" s="72">
        <f t="shared" si="341"/>
        <v>7200000</v>
      </c>
      <c r="BJ243" s="72">
        <f t="shared" si="341"/>
        <v>7300000</v>
      </c>
      <c r="BK243" s="72">
        <f t="shared" si="341"/>
        <v>7500000</v>
      </c>
      <c r="BL243" s="72">
        <f t="shared" si="341"/>
        <v>7600000</v>
      </c>
      <c r="BM243" s="72">
        <v>1100000</v>
      </c>
    </row>
    <row r="245" spans="1:65" s="35" customFormat="1" x14ac:dyDescent="0.25">
      <c r="A245" s="38" t="s">
        <v>135</v>
      </c>
      <c r="B245" s="39"/>
      <c r="C245" s="39">
        <f t="shared" ref="C245:BE245" si="342">B245+C228+C229+C242-C235-C236-C237-C239-C240-C243</f>
        <v>0</v>
      </c>
      <c r="D245" s="39">
        <f t="shared" si="342"/>
        <v>67822.124999999884</v>
      </c>
      <c r="E245" s="39">
        <f t="shared" si="342"/>
        <v>886.37499999988358</v>
      </c>
      <c r="F245" s="39">
        <f t="shared" si="342"/>
        <v>1192.7499999998836</v>
      </c>
      <c r="G245" s="39">
        <f t="shared" si="342"/>
        <v>66741.249999999884</v>
      </c>
      <c r="H245" s="39">
        <f t="shared" si="342"/>
        <v>95531.874999999884</v>
      </c>
      <c r="I245" s="39">
        <f t="shared" si="342"/>
        <v>87564.624999999884</v>
      </c>
      <c r="J245" s="39">
        <f t="shared" si="342"/>
        <v>42839.499999999884</v>
      </c>
      <c r="K245" s="39">
        <f t="shared" si="342"/>
        <v>61356.499999999884</v>
      </c>
      <c r="L245" s="39">
        <f t="shared" si="342"/>
        <v>41115.624999999884</v>
      </c>
      <c r="M245" s="39">
        <f t="shared" si="342"/>
        <v>21508.541666666861</v>
      </c>
      <c r="N245" s="39">
        <f t="shared" si="342"/>
        <v>62249.416666666861</v>
      </c>
      <c r="O245" s="39">
        <f t="shared" si="342"/>
        <v>61338.249999999884</v>
      </c>
      <c r="P245" s="39">
        <f t="shared" si="342"/>
        <v>48775.041666666861</v>
      </c>
      <c r="Q245" s="39">
        <f t="shared" si="342"/>
        <v>24559.791666666861</v>
      </c>
      <c r="R245" s="39">
        <f t="shared" si="342"/>
        <v>98692.499999999884</v>
      </c>
      <c r="S245" s="39">
        <f t="shared" si="342"/>
        <v>88335.666666666861</v>
      </c>
      <c r="T245" s="39">
        <f t="shared" si="342"/>
        <v>79270.958333333838</v>
      </c>
      <c r="U245" s="39">
        <f t="shared" si="342"/>
        <v>75498.374999999884</v>
      </c>
      <c r="V245" s="39">
        <f t="shared" si="342"/>
        <v>77017.916666666861</v>
      </c>
      <c r="W245" s="39">
        <f t="shared" si="342"/>
        <v>85829.583333333838</v>
      </c>
      <c r="X245" s="39">
        <f t="shared" si="342"/>
        <v>1933.3749999998836</v>
      </c>
      <c r="Y245" s="39">
        <f t="shared" si="342"/>
        <v>25329.291666666861</v>
      </c>
      <c r="Z245" s="39">
        <f t="shared" si="342"/>
        <v>58017.333333333838</v>
      </c>
      <c r="AA245" s="39">
        <f t="shared" si="342"/>
        <v>97997.499999999884</v>
      </c>
      <c r="AB245" s="39">
        <f t="shared" si="342"/>
        <v>45269.791666666861</v>
      </c>
      <c r="AC245" s="39">
        <f t="shared" si="342"/>
        <v>3834.2083333338378</v>
      </c>
      <c r="AD245" s="39">
        <f t="shared" si="342"/>
        <v>73690.749999999884</v>
      </c>
      <c r="AE245" s="39">
        <f t="shared" si="342"/>
        <v>52839.416666666861</v>
      </c>
      <c r="AF245" s="39">
        <f t="shared" si="342"/>
        <v>43280.208333333838</v>
      </c>
      <c r="AG245" s="39">
        <f t="shared" si="342"/>
        <v>47013.124999999884</v>
      </c>
      <c r="AH245" s="39">
        <f t="shared" si="342"/>
        <v>62038.166666666861</v>
      </c>
      <c r="AI245" s="39">
        <f t="shared" si="342"/>
        <v>90355.333333333838</v>
      </c>
      <c r="AJ245" s="39">
        <f t="shared" si="342"/>
        <v>31964.624999999884</v>
      </c>
      <c r="AK245" s="39">
        <f t="shared" si="342"/>
        <v>88866.041666666861</v>
      </c>
      <c r="AL245" s="39">
        <f t="shared" si="342"/>
        <v>61059.583333333838</v>
      </c>
      <c r="AM245" s="39">
        <f t="shared" si="342"/>
        <v>48545.249999999884</v>
      </c>
      <c r="AN245" s="63">
        <f t="shared" si="342"/>
        <v>53323.041666666977</v>
      </c>
      <c r="AO245" s="63">
        <f t="shared" si="342"/>
        <v>21392.958333333954</v>
      </c>
      <c r="AP245" s="63">
        <f t="shared" si="342"/>
        <v>54755</v>
      </c>
      <c r="AQ245" s="63">
        <f t="shared" si="342"/>
        <v>53409.166666666977</v>
      </c>
      <c r="AR245" s="63">
        <f t="shared" si="342"/>
        <v>21355.458333333954</v>
      </c>
      <c r="AS245" s="63">
        <f t="shared" si="342"/>
        <v>58593.875</v>
      </c>
      <c r="AT245" s="63">
        <f t="shared" si="342"/>
        <v>65124.416666666977</v>
      </c>
      <c r="AU245" s="63">
        <f t="shared" si="342"/>
        <v>42947.083333333954</v>
      </c>
      <c r="AV245" s="63">
        <f t="shared" si="342"/>
        <v>94061.875</v>
      </c>
      <c r="AW245" s="63">
        <f t="shared" si="342"/>
        <v>18468.791666666977</v>
      </c>
      <c r="AX245" s="63">
        <f t="shared" si="342"/>
        <v>20167.833333333954</v>
      </c>
      <c r="AY245" s="63">
        <f t="shared" si="342"/>
        <v>99159</v>
      </c>
      <c r="AZ245" s="63">
        <f t="shared" si="342"/>
        <v>55442.291666666977</v>
      </c>
      <c r="BA245" s="63">
        <f t="shared" si="342"/>
        <v>93017.708333333954</v>
      </c>
      <c r="BB245" s="63">
        <f t="shared" si="342"/>
        <v>11885.25</v>
      </c>
      <c r="BC245" s="63">
        <f t="shared" si="342"/>
        <v>16044.916666666977</v>
      </c>
      <c r="BD245" s="63">
        <f t="shared" si="342"/>
        <v>5496.7083333339542</v>
      </c>
      <c r="BE245" s="63">
        <f t="shared" si="342"/>
        <v>7740.625</v>
      </c>
      <c r="BF245" s="63">
        <f t="shared" ref="BF245" si="343">BE245+BF228+BF229+BF242-BF235-BF236-BF237-BF239-BF240-BF243</f>
        <v>81740.625</v>
      </c>
      <c r="BG245" s="63">
        <f t="shared" ref="BG245" si="344">BF245+BG228+BG229+BG242-BG235-BG236-BG237-BG239-BG240-BG243</f>
        <v>89740.625</v>
      </c>
      <c r="BH245" s="63">
        <f t="shared" ref="BH245" si="345">BG245+BH228+BH229+BH242-BH235-BH236-BH237-BH239-BH240-BH243</f>
        <v>35740.625</v>
      </c>
      <c r="BI245" s="63">
        <f t="shared" ref="BI245" si="346">BH245+BI228+BI229+BI242-BI235-BI236-BI237-BI239-BI240-BI243</f>
        <v>21740.625</v>
      </c>
      <c r="BJ245" s="63">
        <f t="shared" ref="BJ245" si="347">BI245+BJ228+BJ229+BJ242-BJ235-BJ236-BJ237-BJ239-BJ240-BJ243</f>
        <v>51740.625</v>
      </c>
      <c r="BK245" s="63">
        <f t="shared" ref="BK245" si="348">BJ245+BK228+BK229+BK242-BK235-BK236-BK237-BK239-BK240-BK243</f>
        <v>27740.625</v>
      </c>
      <c r="BL245" s="63">
        <f t="shared" ref="BL245" si="349">BK245+BL228+BL229+BL242-BL235-BL236-BL237-BL239-BL240-BL243</f>
        <v>53740.625</v>
      </c>
      <c r="BM245" s="63">
        <f t="shared" ref="BM245" si="350">BL245+BM228+BM229+BM242-BM235-BM236-BM237-BM239-BM240-BM243</f>
        <v>6731740.625</v>
      </c>
    </row>
    <row r="247" spans="1:65" x14ac:dyDescent="0.25">
      <c r="A247" s="50" t="s">
        <v>149</v>
      </c>
      <c r="B247" s="29"/>
      <c r="C247" s="29">
        <v>198000000</v>
      </c>
      <c r="D247" s="29">
        <f t="shared" ref="D247:BE248" si="351">C247-D239</f>
        <v>194333000</v>
      </c>
      <c r="E247" s="29">
        <f t="shared" si="351"/>
        <v>190666000</v>
      </c>
      <c r="F247" s="29">
        <f t="shared" si="351"/>
        <v>186999000</v>
      </c>
      <c r="G247" s="29">
        <f t="shared" si="351"/>
        <v>183332000</v>
      </c>
      <c r="H247" s="29">
        <f t="shared" si="351"/>
        <v>179665000</v>
      </c>
      <c r="I247" s="29">
        <f t="shared" si="351"/>
        <v>175998000</v>
      </c>
      <c r="J247" s="29">
        <f t="shared" si="351"/>
        <v>172331000</v>
      </c>
      <c r="K247" s="29">
        <f t="shared" si="351"/>
        <v>168664000</v>
      </c>
      <c r="L247" s="29">
        <f t="shared" si="351"/>
        <v>164997000</v>
      </c>
      <c r="M247" s="29">
        <f t="shared" si="351"/>
        <v>161330000</v>
      </c>
      <c r="N247" s="29">
        <f t="shared" si="351"/>
        <v>157663000</v>
      </c>
      <c r="O247" s="29">
        <f t="shared" si="351"/>
        <v>153996000</v>
      </c>
      <c r="P247" s="29">
        <f t="shared" si="351"/>
        <v>150329000</v>
      </c>
      <c r="Q247" s="29">
        <f t="shared" si="351"/>
        <v>146662000</v>
      </c>
      <c r="R247" s="29">
        <f t="shared" si="351"/>
        <v>142995000</v>
      </c>
      <c r="S247" s="29">
        <f t="shared" si="351"/>
        <v>139328000</v>
      </c>
      <c r="T247" s="29">
        <f t="shared" si="351"/>
        <v>135661000</v>
      </c>
      <c r="U247" s="29">
        <f t="shared" si="351"/>
        <v>131994000</v>
      </c>
      <c r="V247" s="29">
        <f t="shared" si="351"/>
        <v>128327000</v>
      </c>
      <c r="W247" s="29">
        <f t="shared" si="351"/>
        <v>124660000</v>
      </c>
      <c r="X247" s="29">
        <f t="shared" si="351"/>
        <v>120993000</v>
      </c>
      <c r="Y247" s="29">
        <f t="shared" si="351"/>
        <v>117326000</v>
      </c>
      <c r="Z247" s="29">
        <f t="shared" si="351"/>
        <v>113659000</v>
      </c>
      <c r="AA247" s="29">
        <f t="shared" si="351"/>
        <v>109992000</v>
      </c>
      <c r="AB247" s="29">
        <f t="shared" si="351"/>
        <v>106325000</v>
      </c>
      <c r="AC247" s="29">
        <f t="shared" si="351"/>
        <v>102658000</v>
      </c>
      <c r="AD247" s="29">
        <f t="shared" si="351"/>
        <v>98991000</v>
      </c>
      <c r="AE247" s="29">
        <f t="shared" si="351"/>
        <v>95324000</v>
      </c>
      <c r="AF247" s="29">
        <f t="shared" si="351"/>
        <v>91657000</v>
      </c>
      <c r="AG247" s="29">
        <f t="shared" si="351"/>
        <v>87990000</v>
      </c>
      <c r="AH247" s="29">
        <f t="shared" si="351"/>
        <v>84323000</v>
      </c>
      <c r="AI247" s="29">
        <f t="shared" si="351"/>
        <v>80656000</v>
      </c>
      <c r="AJ247" s="29">
        <f t="shared" si="351"/>
        <v>76989000</v>
      </c>
      <c r="AK247" s="29">
        <f t="shared" si="351"/>
        <v>73322000</v>
      </c>
      <c r="AL247" s="29">
        <f t="shared" si="351"/>
        <v>69655000</v>
      </c>
      <c r="AM247" s="29">
        <f t="shared" si="351"/>
        <v>65988000</v>
      </c>
      <c r="AN247" s="65">
        <f t="shared" si="351"/>
        <v>62321000</v>
      </c>
      <c r="AO247" s="65">
        <f t="shared" si="351"/>
        <v>58654000</v>
      </c>
      <c r="AP247" s="65">
        <f t="shared" si="351"/>
        <v>54987000</v>
      </c>
      <c r="AQ247" s="65">
        <f t="shared" si="351"/>
        <v>51320000</v>
      </c>
      <c r="AR247" s="65">
        <f t="shared" si="351"/>
        <v>47653000</v>
      </c>
      <c r="AS247" s="65">
        <f t="shared" si="351"/>
        <v>43986000</v>
      </c>
      <c r="AT247" s="65">
        <f t="shared" si="351"/>
        <v>40319000</v>
      </c>
      <c r="AU247" s="65">
        <f t="shared" si="351"/>
        <v>36652000</v>
      </c>
      <c r="AV247" s="65">
        <f t="shared" si="351"/>
        <v>32985000</v>
      </c>
      <c r="AW247" s="65">
        <f t="shared" si="351"/>
        <v>29318000</v>
      </c>
      <c r="AX247" s="65">
        <f t="shared" si="351"/>
        <v>25651000</v>
      </c>
      <c r="AY247" s="65">
        <f t="shared" si="351"/>
        <v>21984000</v>
      </c>
      <c r="AZ247" s="65">
        <f t="shared" si="351"/>
        <v>18317000</v>
      </c>
      <c r="BA247" s="65">
        <f t="shared" si="351"/>
        <v>14650000</v>
      </c>
      <c r="BB247" s="65">
        <f t="shared" si="351"/>
        <v>10983000</v>
      </c>
      <c r="BC247" s="65">
        <f t="shared" si="351"/>
        <v>7316000</v>
      </c>
      <c r="BD247" s="65">
        <f t="shared" si="351"/>
        <v>3649000</v>
      </c>
      <c r="BE247" s="65">
        <f t="shared" si="351"/>
        <v>0</v>
      </c>
      <c r="BF247" s="65">
        <f t="shared" ref="BF247:BF248" si="352">BE247-BF239</f>
        <v>0</v>
      </c>
      <c r="BG247" s="65">
        <f t="shared" ref="BG247:BG248" si="353">BF247-BG239</f>
        <v>0</v>
      </c>
      <c r="BH247" s="65">
        <f t="shared" ref="BH247:BH248" si="354">BG247-BH239</f>
        <v>0</v>
      </c>
      <c r="BI247" s="65">
        <f t="shared" ref="BI247:BI248" si="355">BH247-BI239</f>
        <v>0</v>
      </c>
      <c r="BJ247" s="65">
        <f t="shared" ref="BJ247:BJ248" si="356">BI247-BJ239</f>
        <v>0</v>
      </c>
      <c r="BK247" s="65">
        <f t="shared" ref="BK247:BK248" si="357">BJ247-BK239</f>
        <v>0</v>
      </c>
      <c r="BL247" s="65">
        <f t="shared" ref="BL247:BL248" si="358">BK247-BL239</f>
        <v>0</v>
      </c>
      <c r="BM247" s="65">
        <f t="shared" ref="BM247:BM248" si="359">BL247-BM239</f>
        <v>0</v>
      </c>
    </row>
    <row r="248" spans="1:65" x14ac:dyDescent="0.25">
      <c r="A248" s="50" t="s">
        <v>150</v>
      </c>
      <c r="B248" s="29"/>
      <c r="C248" s="29">
        <f>29000000-536500</f>
        <v>28463500</v>
      </c>
      <c r="D248" s="29">
        <f t="shared" si="351"/>
        <v>27927000</v>
      </c>
      <c r="E248" s="29">
        <f t="shared" si="351"/>
        <v>27390500</v>
      </c>
      <c r="F248" s="29">
        <f t="shared" si="351"/>
        <v>26854000</v>
      </c>
      <c r="G248" s="29">
        <f t="shared" si="351"/>
        <v>26317500</v>
      </c>
      <c r="H248" s="29">
        <f t="shared" si="351"/>
        <v>25781000</v>
      </c>
      <c r="I248" s="29">
        <f t="shared" si="351"/>
        <v>25244500</v>
      </c>
      <c r="J248" s="29">
        <f t="shared" si="351"/>
        <v>24708000</v>
      </c>
      <c r="K248" s="29">
        <f t="shared" si="351"/>
        <v>24171500</v>
      </c>
      <c r="L248" s="29">
        <f t="shared" si="351"/>
        <v>23635000</v>
      </c>
      <c r="M248" s="29">
        <f t="shared" si="351"/>
        <v>23098500</v>
      </c>
      <c r="N248" s="29">
        <f t="shared" si="351"/>
        <v>22562000</v>
      </c>
      <c r="O248" s="29">
        <f t="shared" si="351"/>
        <v>22025500</v>
      </c>
      <c r="P248" s="29">
        <f t="shared" si="351"/>
        <v>21489000</v>
      </c>
      <c r="Q248" s="29">
        <f t="shared" si="351"/>
        <v>20952500</v>
      </c>
      <c r="R248" s="29">
        <f t="shared" si="351"/>
        <v>20416000</v>
      </c>
      <c r="S248" s="29">
        <f t="shared" si="351"/>
        <v>19879500</v>
      </c>
      <c r="T248" s="29">
        <f t="shared" si="351"/>
        <v>19343000</v>
      </c>
      <c r="U248" s="29">
        <f t="shared" si="351"/>
        <v>18806500</v>
      </c>
      <c r="V248" s="29">
        <f t="shared" si="351"/>
        <v>18270000</v>
      </c>
      <c r="W248" s="29">
        <f t="shared" si="351"/>
        <v>17733500</v>
      </c>
      <c r="X248" s="29">
        <f t="shared" si="351"/>
        <v>17197000</v>
      </c>
      <c r="Y248" s="29">
        <f t="shared" si="351"/>
        <v>16660500</v>
      </c>
      <c r="Z248" s="29">
        <f t="shared" si="351"/>
        <v>16124000</v>
      </c>
      <c r="AA248" s="29">
        <f t="shared" si="351"/>
        <v>15587500</v>
      </c>
      <c r="AB248" s="29">
        <f t="shared" si="351"/>
        <v>15051000</v>
      </c>
      <c r="AC248" s="29">
        <f t="shared" si="351"/>
        <v>14514500</v>
      </c>
      <c r="AD248" s="29">
        <f t="shared" si="351"/>
        <v>13978000</v>
      </c>
      <c r="AE248" s="29">
        <f t="shared" si="351"/>
        <v>13441500</v>
      </c>
      <c r="AF248" s="29">
        <f t="shared" si="351"/>
        <v>12905000</v>
      </c>
      <c r="AG248" s="29">
        <f t="shared" si="351"/>
        <v>12368500</v>
      </c>
      <c r="AH248" s="29">
        <f t="shared" si="351"/>
        <v>11832000</v>
      </c>
      <c r="AI248" s="29">
        <f t="shared" si="351"/>
        <v>11295500</v>
      </c>
      <c r="AJ248" s="29">
        <f t="shared" si="351"/>
        <v>10759000</v>
      </c>
      <c r="AK248" s="29">
        <f t="shared" si="351"/>
        <v>10222500</v>
      </c>
      <c r="AL248" s="29">
        <f t="shared" si="351"/>
        <v>9686000</v>
      </c>
      <c r="AM248" s="29">
        <f t="shared" si="351"/>
        <v>9149500</v>
      </c>
      <c r="AN248" s="65">
        <f t="shared" si="351"/>
        <v>8613000</v>
      </c>
      <c r="AO248" s="65">
        <f t="shared" si="351"/>
        <v>8076500</v>
      </c>
      <c r="AP248" s="65">
        <f t="shared" si="351"/>
        <v>7540000</v>
      </c>
      <c r="AQ248" s="65">
        <f t="shared" si="351"/>
        <v>7003500</v>
      </c>
      <c r="AR248" s="65">
        <f t="shared" si="351"/>
        <v>6467000</v>
      </c>
      <c r="AS248" s="65">
        <f t="shared" si="351"/>
        <v>5930500</v>
      </c>
      <c r="AT248" s="65">
        <f t="shared" si="351"/>
        <v>5394000</v>
      </c>
      <c r="AU248" s="65">
        <f t="shared" si="351"/>
        <v>4857500</v>
      </c>
      <c r="AV248" s="65">
        <f t="shared" si="351"/>
        <v>4321000</v>
      </c>
      <c r="AW248" s="65">
        <f t="shared" si="351"/>
        <v>3784500</v>
      </c>
      <c r="AX248" s="65">
        <f t="shared" si="351"/>
        <v>3248000</v>
      </c>
      <c r="AY248" s="65">
        <f t="shared" si="351"/>
        <v>2711500</v>
      </c>
      <c r="AZ248" s="65">
        <f t="shared" si="351"/>
        <v>2175000</v>
      </c>
      <c r="BA248" s="65">
        <f t="shared" si="351"/>
        <v>1638500</v>
      </c>
      <c r="BB248" s="65">
        <f t="shared" si="351"/>
        <v>1102000</v>
      </c>
      <c r="BC248" s="65">
        <f t="shared" si="351"/>
        <v>565499.99999999988</v>
      </c>
      <c r="BD248" s="65">
        <f t="shared" si="351"/>
        <v>28999.999999999767</v>
      </c>
      <c r="BE248" s="65">
        <f t="shared" si="351"/>
        <v>-2.3283064365386963E-10</v>
      </c>
      <c r="BF248" s="65">
        <f t="shared" si="352"/>
        <v>-2.3283064365386963E-10</v>
      </c>
      <c r="BG248" s="65">
        <f t="shared" si="353"/>
        <v>-2.3283064365386963E-10</v>
      </c>
      <c r="BH248" s="65">
        <f t="shared" si="354"/>
        <v>-2.3283064365386963E-10</v>
      </c>
      <c r="BI248" s="65">
        <f t="shared" si="355"/>
        <v>-2.3283064365386963E-10</v>
      </c>
      <c r="BJ248" s="65">
        <f t="shared" si="356"/>
        <v>-2.3283064365386963E-10</v>
      </c>
      <c r="BK248" s="65">
        <f t="shared" si="357"/>
        <v>-2.3283064365386963E-10</v>
      </c>
      <c r="BL248" s="65">
        <f t="shared" si="358"/>
        <v>-2.3283064365386963E-10</v>
      </c>
      <c r="BM248" s="65">
        <f t="shared" si="359"/>
        <v>-2.3283064365386963E-10</v>
      </c>
    </row>
    <row r="249" spans="1:65" x14ac:dyDescent="0.25">
      <c r="A249" s="71" t="s">
        <v>151</v>
      </c>
      <c r="B249" s="72"/>
      <c r="C249" s="72"/>
      <c r="D249" s="72">
        <f>C249+D242-D243</f>
        <v>3900000</v>
      </c>
      <c r="E249" s="72">
        <f t="shared" ref="E249:BE249" si="360">D249+E242-E243</f>
        <v>7700000</v>
      </c>
      <c r="F249" s="72">
        <f t="shared" si="360"/>
        <v>11600000</v>
      </c>
      <c r="G249" s="72">
        <f t="shared" si="360"/>
        <v>15600000</v>
      </c>
      <c r="H249" s="72">
        <f t="shared" si="360"/>
        <v>19600000</v>
      </c>
      <c r="I249" s="72">
        <f t="shared" si="360"/>
        <v>23600000</v>
      </c>
      <c r="J249" s="72">
        <f t="shared" si="360"/>
        <v>27600000</v>
      </c>
      <c r="K249" s="72">
        <f t="shared" si="360"/>
        <v>31700000</v>
      </c>
      <c r="L249" s="72">
        <f t="shared" si="360"/>
        <v>35800000</v>
      </c>
      <c r="M249" s="72">
        <f t="shared" si="360"/>
        <v>39900000</v>
      </c>
      <c r="N249" s="72">
        <f t="shared" si="360"/>
        <v>44100000</v>
      </c>
      <c r="O249" s="72">
        <f t="shared" si="360"/>
        <v>46800000</v>
      </c>
      <c r="P249" s="72">
        <f t="shared" si="360"/>
        <v>49500000</v>
      </c>
      <c r="Q249" s="72">
        <f t="shared" si="360"/>
        <v>51700000</v>
      </c>
      <c r="R249" s="72">
        <f t="shared" si="360"/>
        <v>54000000</v>
      </c>
      <c r="S249" s="72">
        <f t="shared" si="360"/>
        <v>55900000</v>
      </c>
      <c r="T249" s="72">
        <f t="shared" si="360"/>
        <v>57600000</v>
      </c>
      <c r="U249" s="72">
        <f t="shared" si="360"/>
        <v>59300000</v>
      </c>
      <c r="V249" s="72">
        <f t="shared" si="360"/>
        <v>60900000</v>
      </c>
      <c r="W249" s="72">
        <f t="shared" si="360"/>
        <v>62500000</v>
      </c>
      <c r="X249" s="72">
        <f t="shared" si="360"/>
        <v>64100000</v>
      </c>
      <c r="Y249" s="72">
        <f t="shared" si="360"/>
        <v>65600000</v>
      </c>
      <c r="Z249" s="72">
        <f t="shared" si="360"/>
        <v>67200000</v>
      </c>
      <c r="AA249" s="72">
        <f t="shared" si="360"/>
        <v>68800000</v>
      </c>
      <c r="AB249" s="72">
        <f t="shared" si="360"/>
        <v>70200000</v>
      </c>
      <c r="AC249" s="72">
        <f t="shared" si="360"/>
        <v>71600000</v>
      </c>
      <c r="AD249" s="72">
        <f t="shared" si="360"/>
        <v>73100000</v>
      </c>
      <c r="AE249" s="72">
        <f t="shared" si="360"/>
        <v>74500000</v>
      </c>
      <c r="AF249" s="72">
        <f t="shared" si="360"/>
        <v>75800000</v>
      </c>
      <c r="AG249" s="72">
        <f t="shared" si="360"/>
        <v>77200000</v>
      </c>
      <c r="AH249" s="72">
        <f t="shared" si="360"/>
        <v>78500000</v>
      </c>
      <c r="AI249" s="72">
        <f t="shared" si="360"/>
        <v>79800000</v>
      </c>
      <c r="AJ249" s="72">
        <f t="shared" si="360"/>
        <v>81000000</v>
      </c>
      <c r="AK249" s="72">
        <f t="shared" si="360"/>
        <v>82200000</v>
      </c>
      <c r="AL249" s="72">
        <f t="shared" si="360"/>
        <v>83400000</v>
      </c>
      <c r="AM249" s="72">
        <f t="shared" si="360"/>
        <v>84500000</v>
      </c>
      <c r="AN249" s="72">
        <f t="shared" si="360"/>
        <v>83300000</v>
      </c>
      <c r="AO249" s="72">
        <f t="shared" si="360"/>
        <v>82000000</v>
      </c>
      <c r="AP249" s="72">
        <f t="shared" si="360"/>
        <v>80700000</v>
      </c>
      <c r="AQ249" s="72">
        <f t="shared" si="360"/>
        <v>79200000</v>
      </c>
      <c r="AR249" s="72">
        <f t="shared" si="360"/>
        <v>77700000</v>
      </c>
      <c r="AS249" s="72">
        <f t="shared" si="360"/>
        <v>76200000</v>
      </c>
      <c r="AT249" s="72">
        <f t="shared" si="360"/>
        <v>74600000</v>
      </c>
      <c r="AU249" s="72">
        <f t="shared" si="360"/>
        <v>72900000</v>
      </c>
      <c r="AV249" s="72">
        <f t="shared" si="360"/>
        <v>71200000</v>
      </c>
      <c r="AW249" s="72">
        <f t="shared" si="360"/>
        <v>69300000</v>
      </c>
      <c r="AX249" s="72">
        <f t="shared" si="360"/>
        <v>67400000</v>
      </c>
      <c r="AY249" s="72">
        <f t="shared" si="360"/>
        <v>65500000</v>
      </c>
      <c r="AZ249" s="72">
        <f t="shared" si="360"/>
        <v>63400000</v>
      </c>
      <c r="BA249" s="72">
        <f t="shared" si="360"/>
        <v>61300000</v>
      </c>
      <c r="BB249" s="72">
        <f t="shared" si="360"/>
        <v>59000000</v>
      </c>
      <c r="BC249" s="72">
        <f t="shared" si="360"/>
        <v>56700000</v>
      </c>
      <c r="BD249" s="72">
        <f t="shared" si="360"/>
        <v>54300000</v>
      </c>
      <c r="BE249" s="72">
        <f t="shared" si="360"/>
        <v>51300000</v>
      </c>
      <c r="BF249" s="72">
        <f t="shared" ref="BF249" si="361">BE249+BF242-BF243</f>
        <v>44600000</v>
      </c>
      <c r="BG249" s="72">
        <f t="shared" ref="BG249" si="362">BF249+BG242-BG243</f>
        <v>37700000</v>
      </c>
      <c r="BH249" s="72">
        <f t="shared" ref="BH249" si="363">BG249+BH242-BH243</f>
        <v>30700000</v>
      </c>
      <c r="BI249" s="72">
        <f t="shared" ref="BI249" si="364">BH249+BI242-BI243</f>
        <v>23500000</v>
      </c>
      <c r="BJ249" s="72">
        <f t="shared" ref="BJ249" si="365">BI249+BJ242-BJ243</f>
        <v>16200000</v>
      </c>
      <c r="BK249" s="72">
        <f t="shared" ref="BK249" si="366">BJ249+BK242-BK243</f>
        <v>8700000</v>
      </c>
      <c r="BL249" s="72">
        <f t="shared" ref="BL249" si="367">BK249+BL242-BL243</f>
        <v>1100000</v>
      </c>
      <c r="BM249" s="72">
        <f t="shared" ref="BM249" si="368">BL249+BM242-BM243</f>
        <v>0</v>
      </c>
    </row>
  </sheetData>
  <pageMargins left="0.25" right="0.25" top="0.75" bottom="0.75" header="0.3" footer="0.3"/>
  <pageSetup paperSize="9" scale="40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RowHeight="12.75" x14ac:dyDescent="0.2"/>
  <cols>
    <col min="1" max="1" width="26.7109375" style="82" customWidth="1"/>
    <col min="2" max="2" width="13" style="77" customWidth="1"/>
    <col min="3" max="9" width="11.7109375" style="77" customWidth="1"/>
    <col min="10" max="10" width="26.7109375" style="82" customWidth="1"/>
    <col min="11" max="18" width="11.7109375" style="77" customWidth="1"/>
    <col min="19" max="19" width="26.7109375" style="82" customWidth="1"/>
    <col min="20" max="27" width="11.7109375" style="77" customWidth="1"/>
    <col min="28" max="28" width="26.7109375" style="82" customWidth="1"/>
    <col min="29" max="36" width="11.7109375" style="77" customWidth="1"/>
    <col min="37" max="37" width="26.7109375" style="82" customWidth="1"/>
    <col min="38" max="45" width="11.7109375" style="77" customWidth="1"/>
    <col min="46" max="46" width="26.7109375" style="82" customWidth="1"/>
    <col min="47" max="54" width="11.7109375" style="77" customWidth="1"/>
    <col min="55" max="55" width="26.7109375" style="82" customWidth="1"/>
    <col min="56" max="63" width="11.7109375" style="77" customWidth="1"/>
    <col min="64" max="64" width="26.7109375" style="82" customWidth="1"/>
    <col min="65" max="71" width="11.7109375" style="77" customWidth="1"/>
    <col min="72" max="16384" width="9.140625" style="77"/>
  </cols>
  <sheetData>
    <row r="1" spans="1:71" x14ac:dyDescent="0.2">
      <c r="A1" s="74" t="s">
        <v>160</v>
      </c>
      <c r="B1" s="75">
        <v>41760</v>
      </c>
      <c r="C1" s="75">
        <v>41791</v>
      </c>
      <c r="D1" s="75">
        <v>41821</v>
      </c>
      <c r="E1" s="75">
        <v>41852</v>
      </c>
      <c r="F1" s="75">
        <v>41883</v>
      </c>
      <c r="G1" s="75">
        <v>41913</v>
      </c>
      <c r="H1" s="75">
        <v>41944</v>
      </c>
      <c r="I1" s="75">
        <v>41974</v>
      </c>
      <c r="J1" s="74" t="s">
        <v>160</v>
      </c>
      <c r="K1" s="75">
        <v>42005</v>
      </c>
      <c r="L1" s="75">
        <v>42036</v>
      </c>
      <c r="M1" s="75">
        <v>42064</v>
      </c>
      <c r="N1" s="75">
        <v>42095</v>
      </c>
      <c r="O1" s="75">
        <v>42125</v>
      </c>
      <c r="P1" s="75">
        <v>42156</v>
      </c>
      <c r="Q1" s="75">
        <v>42186</v>
      </c>
      <c r="R1" s="75">
        <v>42217</v>
      </c>
      <c r="S1" s="74" t="s">
        <v>160</v>
      </c>
      <c r="T1" s="75">
        <v>42248</v>
      </c>
      <c r="U1" s="75">
        <v>42278</v>
      </c>
      <c r="V1" s="75">
        <v>42309</v>
      </c>
      <c r="W1" s="75">
        <v>42339</v>
      </c>
      <c r="X1" s="75">
        <v>42370</v>
      </c>
      <c r="Y1" s="75">
        <v>42401</v>
      </c>
      <c r="Z1" s="75">
        <v>42430</v>
      </c>
      <c r="AA1" s="75">
        <v>42461</v>
      </c>
      <c r="AB1" s="74" t="s">
        <v>160</v>
      </c>
      <c r="AC1" s="75">
        <v>42491</v>
      </c>
      <c r="AD1" s="75">
        <v>42522</v>
      </c>
      <c r="AE1" s="75">
        <v>42552</v>
      </c>
      <c r="AF1" s="75">
        <v>42583</v>
      </c>
      <c r="AG1" s="75">
        <v>42614</v>
      </c>
      <c r="AH1" s="75">
        <v>42644</v>
      </c>
      <c r="AI1" s="75">
        <v>42675</v>
      </c>
      <c r="AJ1" s="75">
        <v>42705</v>
      </c>
      <c r="AK1" s="74" t="s">
        <v>160</v>
      </c>
      <c r="AL1" s="75">
        <v>42736</v>
      </c>
      <c r="AM1" s="75">
        <v>42767</v>
      </c>
      <c r="AN1" s="75">
        <v>42795</v>
      </c>
      <c r="AO1" s="75">
        <v>42826</v>
      </c>
      <c r="AP1" s="75">
        <v>42856</v>
      </c>
      <c r="AQ1" s="76">
        <v>42887</v>
      </c>
      <c r="AR1" s="76">
        <v>42917</v>
      </c>
      <c r="AS1" s="76">
        <v>42948</v>
      </c>
      <c r="AT1" s="74" t="s">
        <v>160</v>
      </c>
      <c r="AU1" s="76">
        <v>42979</v>
      </c>
      <c r="AV1" s="76">
        <v>43009</v>
      </c>
      <c r="AW1" s="76">
        <v>43040</v>
      </c>
      <c r="AX1" s="76">
        <v>43070</v>
      </c>
      <c r="AY1" s="76">
        <v>43101</v>
      </c>
      <c r="AZ1" s="76">
        <v>43132</v>
      </c>
      <c r="BA1" s="76">
        <v>43160</v>
      </c>
      <c r="BB1" s="76">
        <v>43191</v>
      </c>
      <c r="BC1" s="74" t="s">
        <v>160</v>
      </c>
      <c r="BD1" s="76">
        <v>43221</v>
      </c>
      <c r="BE1" s="76">
        <v>43252</v>
      </c>
      <c r="BF1" s="76">
        <v>43282</v>
      </c>
      <c r="BG1" s="76">
        <v>43313</v>
      </c>
      <c r="BH1" s="76">
        <v>43344</v>
      </c>
      <c r="BI1" s="76">
        <v>43374</v>
      </c>
      <c r="BJ1" s="76">
        <v>43405</v>
      </c>
      <c r="BK1" s="76">
        <v>43435</v>
      </c>
      <c r="BL1" s="74" t="s">
        <v>160</v>
      </c>
      <c r="BM1" s="76">
        <v>43466</v>
      </c>
      <c r="BN1" s="76">
        <v>43497</v>
      </c>
      <c r="BO1" s="76">
        <v>43525</v>
      </c>
      <c r="BP1" s="76">
        <v>43556</v>
      </c>
      <c r="BQ1" s="76">
        <v>43586</v>
      </c>
      <c r="BR1" s="76">
        <v>43617</v>
      </c>
      <c r="BS1" s="76">
        <v>43647</v>
      </c>
    </row>
    <row r="2" spans="1:71" x14ac:dyDescent="0.2">
      <c r="A2" s="78"/>
      <c r="B2" s="79"/>
      <c r="C2" s="79"/>
      <c r="D2" s="79"/>
      <c r="E2" s="79"/>
      <c r="F2" s="79"/>
      <c r="G2" s="79"/>
      <c r="H2" s="79"/>
      <c r="I2" s="79"/>
      <c r="J2" s="78"/>
      <c r="K2" s="79"/>
      <c r="L2" s="79"/>
      <c r="M2" s="79"/>
      <c r="N2" s="79"/>
      <c r="O2" s="79"/>
      <c r="P2" s="79"/>
      <c r="Q2" s="79"/>
      <c r="R2" s="79"/>
      <c r="S2" s="78"/>
      <c r="T2" s="79"/>
      <c r="U2" s="79"/>
      <c r="V2" s="79"/>
      <c r="W2" s="79"/>
      <c r="X2" s="79"/>
      <c r="Y2" s="79"/>
      <c r="Z2" s="79"/>
      <c r="AA2" s="79"/>
      <c r="AB2" s="78"/>
      <c r="AC2" s="79"/>
      <c r="AD2" s="79"/>
      <c r="AE2" s="79"/>
      <c r="AF2" s="79"/>
      <c r="AG2" s="79"/>
      <c r="AH2" s="79"/>
      <c r="AI2" s="79"/>
      <c r="AJ2" s="79"/>
      <c r="AK2" s="78"/>
      <c r="AL2" s="79"/>
      <c r="AM2" s="79"/>
      <c r="AN2" s="79"/>
      <c r="AO2" s="79"/>
      <c r="AP2" s="79"/>
      <c r="AQ2" s="80"/>
      <c r="AR2" s="80"/>
      <c r="AS2" s="80"/>
      <c r="AT2" s="78"/>
      <c r="AU2" s="80"/>
      <c r="AV2" s="80"/>
      <c r="AW2" s="80"/>
      <c r="AX2" s="80"/>
      <c r="AY2" s="80"/>
      <c r="AZ2" s="80"/>
      <c r="BA2" s="80"/>
      <c r="BB2" s="80"/>
      <c r="BC2" s="78"/>
      <c r="BD2" s="80"/>
      <c r="BE2" s="80"/>
      <c r="BF2" s="80"/>
      <c r="BG2" s="80"/>
      <c r="BH2" s="80"/>
      <c r="BI2" s="80"/>
      <c r="BJ2" s="80"/>
      <c r="BK2" s="80"/>
      <c r="BL2" s="78"/>
      <c r="BM2" s="80"/>
      <c r="BN2" s="80"/>
      <c r="BO2" s="80"/>
      <c r="BP2" s="80"/>
      <c r="BQ2" s="80"/>
      <c r="BR2" s="80"/>
      <c r="BS2" s="80"/>
    </row>
    <row r="3" spans="1:71" x14ac:dyDescent="0.2">
      <c r="A3" s="81" t="s">
        <v>115</v>
      </c>
      <c r="B3" s="79"/>
      <c r="C3" s="79"/>
      <c r="D3" s="79"/>
      <c r="E3" s="79"/>
      <c r="F3" s="79"/>
      <c r="G3" s="79"/>
      <c r="H3" s="79"/>
      <c r="I3" s="79"/>
      <c r="J3" s="81" t="s">
        <v>115</v>
      </c>
      <c r="K3" s="79"/>
      <c r="L3" s="79"/>
      <c r="M3" s="79"/>
      <c r="N3" s="79"/>
      <c r="O3" s="79"/>
      <c r="P3" s="79"/>
      <c r="Q3" s="79"/>
      <c r="R3" s="79"/>
      <c r="S3" s="81" t="s">
        <v>115</v>
      </c>
      <c r="T3" s="79"/>
      <c r="U3" s="79"/>
      <c r="V3" s="79"/>
      <c r="W3" s="79"/>
      <c r="X3" s="79"/>
      <c r="Y3" s="79"/>
      <c r="Z3" s="79"/>
      <c r="AA3" s="79"/>
      <c r="AB3" s="81" t="s">
        <v>115</v>
      </c>
      <c r="AC3" s="79"/>
      <c r="AD3" s="79"/>
      <c r="AE3" s="79"/>
      <c r="AF3" s="79"/>
      <c r="AG3" s="79"/>
      <c r="AH3" s="79"/>
      <c r="AI3" s="79"/>
      <c r="AJ3" s="79"/>
      <c r="AK3" s="81" t="s">
        <v>115</v>
      </c>
      <c r="AL3" s="79"/>
      <c r="AM3" s="79"/>
      <c r="AN3" s="79"/>
      <c r="AO3" s="79"/>
      <c r="AP3" s="79"/>
      <c r="AQ3" s="80"/>
      <c r="AR3" s="80"/>
      <c r="AS3" s="80"/>
      <c r="AT3" s="81" t="s">
        <v>115</v>
      </c>
      <c r="AU3" s="80"/>
      <c r="AV3" s="80"/>
      <c r="AW3" s="80"/>
      <c r="AX3" s="80"/>
      <c r="AY3" s="80"/>
      <c r="AZ3" s="80"/>
      <c r="BA3" s="80"/>
      <c r="BB3" s="80"/>
      <c r="BC3" s="81" t="s">
        <v>115</v>
      </c>
      <c r="BD3" s="80"/>
      <c r="BE3" s="80"/>
      <c r="BF3" s="80"/>
      <c r="BG3" s="80"/>
      <c r="BH3" s="80"/>
      <c r="BI3" s="80"/>
      <c r="BJ3" s="80"/>
      <c r="BK3" s="80"/>
      <c r="BL3" s="81" t="s">
        <v>115</v>
      </c>
      <c r="BM3" s="80"/>
      <c r="BN3" s="80"/>
      <c r="BO3" s="80"/>
      <c r="BP3" s="80"/>
      <c r="BQ3" s="80"/>
      <c r="BR3" s="80"/>
      <c r="BS3" s="80"/>
    </row>
    <row r="4" spans="1:71" x14ac:dyDescent="0.2">
      <c r="A4" s="78" t="s">
        <v>116</v>
      </c>
      <c r="B4" s="79">
        <v>0</v>
      </c>
      <c r="C4" s="79">
        <v>10078800</v>
      </c>
      <c r="D4" s="79">
        <v>11213293.012772352</v>
      </c>
      <c r="E4" s="79">
        <v>12383193.688955672</v>
      </c>
      <c r="F4" s="79">
        <v>14032291.510142751</v>
      </c>
      <c r="G4" s="79">
        <v>15399599.09842224</v>
      </c>
      <c r="H4" s="79">
        <v>16835823.290758826</v>
      </c>
      <c r="I4" s="79">
        <v>18341670.924117204</v>
      </c>
      <c r="J4" s="78" t="s">
        <v>116</v>
      </c>
      <c r="K4" s="79">
        <v>19917848.835462056</v>
      </c>
      <c r="L4" s="79">
        <v>21565063.861758076</v>
      </c>
      <c r="M4" s="79">
        <v>23284022.839969948</v>
      </c>
      <c r="N4" s="79">
        <v>25075432.607062358</v>
      </c>
      <c r="O4" s="79">
        <v>26940000</v>
      </c>
      <c r="P4" s="79">
        <v>26940000</v>
      </c>
      <c r="Q4" s="79">
        <v>26940000</v>
      </c>
      <c r="R4" s="79">
        <v>26940000</v>
      </c>
      <c r="S4" s="78" t="s">
        <v>116</v>
      </c>
      <c r="T4" s="79">
        <v>26940000</v>
      </c>
      <c r="U4" s="79">
        <v>26940000</v>
      </c>
      <c r="V4" s="79">
        <v>26940000</v>
      </c>
      <c r="W4" s="79">
        <v>26940000</v>
      </c>
      <c r="X4" s="79">
        <v>26940000</v>
      </c>
      <c r="Y4" s="79">
        <v>26940000</v>
      </c>
      <c r="Z4" s="79">
        <v>26940000</v>
      </c>
      <c r="AA4" s="79">
        <v>26940000</v>
      </c>
      <c r="AB4" s="78" t="s">
        <v>116</v>
      </c>
      <c r="AC4" s="79">
        <v>26940000</v>
      </c>
      <c r="AD4" s="79">
        <v>26940000</v>
      </c>
      <c r="AE4" s="79">
        <v>26940000</v>
      </c>
      <c r="AF4" s="79">
        <v>26940000</v>
      </c>
      <c r="AG4" s="79">
        <v>26940000</v>
      </c>
      <c r="AH4" s="79">
        <v>26940000</v>
      </c>
      <c r="AI4" s="79">
        <v>26940000</v>
      </c>
      <c r="AJ4" s="79">
        <v>26940000</v>
      </c>
      <c r="AK4" s="78" t="s">
        <v>116</v>
      </c>
      <c r="AL4" s="79">
        <v>26940000</v>
      </c>
      <c r="AM4" s="79">
        <v>26940000</v>
      </c>
      <c r="AN4" s="79">
        <v>26940000</v>
      </c>
      <c r="AO4" s="79">
        <v>26940000</v>
      </c>
      <c r="AP4" s="79">
        <v>26940000</v>
      </c>
      <c r="AQ4" s="80">
        <v>30217500</v>
      </c>
      <c r="AR4" s="80">
        <v>30217500</v>
      </c>
      <c r="AS4" s="80">
        <v>30217500</v>
      </c>
      <c r="AT4" s="78" t="s">
        <v>116</v>
      </c>
      <c r="AU4" s="80">
        <v>30217500</v>
      </c>
      <c r="AV4" s="80">
        <v>30217500</v>
      </c>
      <c r="AW4" s="80">
        <v>30217500</v>
      </c>
      <c r="AX4" s="80">
        <v>30217500</v>
      </c>
      <c r="AY4" s="80">
        <v>30217500</v>
      </c>
      <c r="AZ4" s="80">
        <v>30217500</v>
      </c>
      <c r="BA4" s="80">
        <v>30217500</v>
      </c>
      <c r="BB4" s="80">
        <v>30217500</v>
      </c>
      <c r="BC4" s="78" t="s">
        <v>116</v>
      </c>
      <c r="BD4" s="80">
        <v>30217500</v>
      </c>
      <c r="BE4" s="80">
        <v>30217500</v>
      </c>
      <c r="BF4" s="80">
        <v>30217500</v>
      </c>
      <c r="BG4" s="80">
        <v>30217500</v>
      </c>
      <c r="BH4" s="80">
        <v>30217500</v>
      </c>
      <c r="BI4" s="80">
        <v>30217500</v>
      </c>
      <c r="BJ4" s="80">
        <v>30217500</v>
      </c>
      <c r="BK4" s="80">
        <v>30217500</v>
      </c>
      <c r="BL4" s="78" t="s">
        <v>116</v>
      </c>
      <c r="BM4" s="80">
        <v>30217500</v>
      </c>
      <c r="BN4" s="80">
        <v>30217500</v>
      </c>
      <c r="BO4" s="80">
        <v>30217500</v>
      </c>
      <c r="BP4" s="80">
        <v>30217500</v>
      </c>
      <c r="BQ4" s="80">
        <v>30217500</v>
      </c>
      <c r="BR4" s="80">
        <v>30217500</v>
      </c>
      <c r="BS4" s="80">
        <v>30217500</v>
      </c>
    </row>
    <row r="5" spans="1:71" x14ac:dyDescent="0.2">
      <c r="B5" s="83"/>
      <c r="C5" s="83"/>
      <c r="D5" s="83"/>
      <c r="E5" s="83"/>
      <c r="F5" s="83"/>
      <c r="G5" s="83"/>
      <c r="H5" s="83"/>
      <c r="I5" s="83"/>
      <c r="K5" s="83"/>
      <c r="L5" s="83"/>
      <c r="M5" s="83"/>
      <c r="N5" s="83"/>
      <c r="O5" s="83"/>
      <c r="P5" s="83"/>
      <c r="Q5" s="83"/>
      <c r="R5" s="83"/>
      <c r="T5" s="83"/>
      <c r="U5" s="83"/>
      <c r="V5" s="83"/>
      <c r="W5" s="83"/>
      <c r="X5" s="83"/>
      <c r="Y5" s="83"/>
      <c r="Z5" s="83"/>
      <c r="AA5" s="83"/>
      <c r="AC5" s="83"/>
      <c r="AD5" s="83"/>
      <c r="AE5" s="83"/>
      <c r="AF5" s="83"/>
      <c r="AG5" s="83"/>
      <c r="AH5" s="83"/>
      <c r="AI5" s="83"/>
      <c r="AJ5" s="83"/>
      <c r="AL5" s="83"/>
      <c r="AM5" s="83"/>
      <c r="AN5" s="83"/>
      <c r="AO5" s="83"/>
      <c r="AP5" s="83"/>
      <c r="AQ5" s="84"/>
      <c r="AR5" s="84"/>
      <c r="AS5" s="84"/>
      <c r="AU5" s="84"/>
      <c r="AV5" s="84"/>
      <c r="AW5" s="84"/>
      <c r="AX5" s="84"/>
      <c r="AY5" s="84"/>
      <c r="AZ5" s="84"/>
      <c r="BA5" s="84"/>
      <c r="BB5" s="84"/>
      <c r="BD5" s="84"/>
      <c r="BE5" s="84"/>
      <c r="BF5" s="84"/>
      <c r="BG5" s="84"/>
      <c r="BH5" s="84"/>
      <c r="BI5" s="84"/>
      <c r="BJ5" s="84"/>
      <c r="BK5" s="84"/>
      <c r="BM5" s="84"/>
      <c r="BN5" s="84"/>
      <c r="BO5" s="84"/>
      <c r="BP5" s="84"/>
      <c r="BQ5" s="84"/>
      <c r="BR5" s="84"/>
      <c r="BS5" s="84"/>
    </row>
    <row r="6" spans="1:71" x14ac:dyDescent="0.2">
      <c r="A6" s="85" t="s">
        <v>117</v>
      </c>
      <c r="B6" s="86">
        <v>0</v>
      </c>
      <c r="C6" s="86">
        <v>10078800</v>
      </c>
      <c r="D6" s="86">
        <v>11213293.012772352</v>
      </c>
      <c r="E6" s="86">
        <v>12383193.688955672</v>
      </c>
      <c r="F6" s="86">
        <v>14032291.510142751</v>
      </c>
      <c r="G6" s="86">
        <v>15399599.09842224</v>
      </c>
      <c r="H6" s="86">
        <v>16835823.290758826</v>
      </c>
      <c r="I6" s="86">
        <v>18341670.924117204</v>
      </c>
      <c r="J6" s="85" t="s">
        <v>117</v>
      </c>
      <c r="K6" s="86">
        <v>19917848.835462056</v>
      </c>
      <c r="L6" s="86">
        <v>21565063.861758076</v>
      </c>
      <c r="M6" s="86">
        <v>23284022.839969948</v>
      </c>
      <c r="N6" s="86">
        <v>25075432.607062358</v>
      </c>
      <c r="O6" s="86">
        <v>26940000</v>
      </c>
      <c r="P6" s="86">
        <v>26940000</v>
      </c>
      <c r="Q6" s="86">
        <v>26940000</v>
      </c>
      <c r="R6" s="86">
        <v>26940000</v>
      </c>
      <c r="S6" s="85" t="s">
        <v>117</v>
      </c>
      <c r="T6" s="86">
        <v>26940000</v>
      </c>
      <c r="U6" s="86">
        <v>26940000</v>
      </c>
      <c r="V6" s="86">
        <v>26940000</v>
      </c>
      <c r="W6" s="86">
        <v>26940000</v>
      </c>
      <c r="X6" s="86">
        <v>26940000</v>
      </c>
      <c r="Y6" s="86">
        <v>26940000</v>
      </c>
      <c r="Z6" s="86">
        <v>26940000</v>
      </c>
      <c r="AA6" s="86">
        <v>26940000</v>
      </c>
      <c r="AB6" s="85" t="s">
        <v>117</v>
      </c>
      <c r="AC6" s="86">
        <v>26940000</v>
      </c>
      <c r="AD6" s="86">
        <v>26940000</v>
      </c>
      <c r="AE6" s="86">
        <v>26940000</v>
      </c>
      <c r="AF6" s="86">
        <v>26940000</v>
      </c>
      <c r="AG6" s="86">
        <v>26940000</v>
      </c>
      <c r="AH6" s="86">
        <v>26940000</v>
      </c>
      <c r="AI6" s="86">
        <v>26940000</v>
      </c>
      <c r="AJ6" s="86">
        <v>26940000</v>
      </c>
      <c r="AK6" s="85" t="s">
        <v>117</v>
      </c>
      <c r="AL6" s="86">
        <v>26940000</v>
      </c>
      <c r="AM6" s="86">
        <v>26940000</v>
      </c>
      <c r="AN6" s="86">
        <v>26940000</v>
      </c>
      <c r="AO6" s="86">
        <v>26940000</v>
      </c>
      <c r="AP6" s="86">
        <v>26940000</v>
      </c>
      <c r="AQ6" s="87">
        <v>30217500</v>
      </c>
      <c r="AR6" s="87">
        <v>30217500</v>
      </c>
      <c r="AS6" s="87">
        <v>30217500</v>
      </c>
      <c r="AT6" s="85" t="s">
        <v>117</v>
      </c>
      <c r="AU6" s="87">
        <v>30217500</v>
      </c>
      <c r="AV6" s="87">
        <v>30217500</v>
      </c>
      <c r="AW6" s="87">
        <v>30217500</v>
      </c>
      <c r="AX6" s="87">
        <v>30217500</v>
      </c>
      <c r="AY6" s="87">
        <v>30217500</v>
      </c>
      <c r="AZ6" s="87">
        <v>30217500</v>
      </c>
      <c r="BA6" s="87">
        <v>30217500</v>
      </c>
      <c r="BB6" s="87">
        <v>30217500</v>
      </c>
      <c r="BC6" s="85" t="s">
        <v>117</v>
      </c>
      <c r="BD6" s="87">
        <v>30217500</v>
      </c>
      <c r="BE6" s="87">
        <v>30217500</v>
      </c>
      <c r="BF6" s="87">
        <v>30217500</v>
      </c>
      <c r="BG6" s="87">
        <v>30217500</v>
      </c>
      <c r="BH6" s="87">
        <v>30217500</v>
      </c>
      <c r="BI6" s="87">
        <v>30217500</v>
      </c>
      <c r="BJ6" s="87">
        <v>30217500</v>
      </c>
      <c r="BK6" s="87">
        <v>30217500</v>
      </c>
      <c r="BL6" s="85" t="s">
        <v>117</v>
      </c>
      <c r="BM6" s="87">
        <v>30217500</v>
      </c>
      <c r="BN6" s="87">
        <v>30217500</v>
      </c>
      <c r="BO6" s="87">
        <v>30217500</v>
      </c>
      <c r="BP6" s="87">
        <v>30217500</v>
      </c>
      <c r="BQ6" s="87">
        <v>30217500</v>
      </c>
      <c r="BR6" s="87">
        <v>30217500</v>
      </c>
      <c r="BS6" s="87">
        <v>30217500</v>
      </c>
    </row>
    <row r="7" spans="1:71" x14ac:dyDescent="0.2">
      <c r="B7" s="83"/>
      <c r="C7" s="83"/>
      <c r="D7" s="83"/>
      <c r="E7" s="83"/>
      <c r="F7" s="83"/>
      <c r="G7" s="83"/>
      <c r="H7" s="83"/>
      <c r="I7" s="83"/>
      <c r="K7" s="83"/>
      <c r="L7" s="83"/>
      <c r="M7" s="83"/>
      <c r="N7" s="83"/>
      <c r="O7" s="83"/>
      <c r="P7" s="83"/>
      <c r="Q7" s="83"/>
      <c r="R7" s="83"/>
      <c r="T7" s="83"/>
      <c r="U7" s="83"/>
      <c r="V7" s="83"/>
      <c r="W7" s="83"/>
      <c r="X7" s="83"/>
      <c r="Y7" s="83"/>
      <c r="Z7" s="83"/>
      <c r="AA7" s="83"/>
      <c r="AC7" s="83"/>
      <c r="AD7" s="83"/>
      <c r="AE7" s="83"/>
      <c r="AF7" s="83"/>
      <c r="AG7" s="83"/>
      <c r="AH7" s="83"/>
      <c r="AI7" s="83"/>
      <c r="AJ7" s="83"/>
      <c r="AL7" s="83"/>
      <c r="AM7" s="83"/>
      <c r="AN7" s="83"/>
      <c r="AO7" s="83"/>
      <c r="AP7" s="83"/>
      <c r="AQ7" s="84"/>
      <c r="AR7" s="84"/>
      <c r="AS7" s="84"/>
      <c r="AU7" s="84"/>
      <c r="AV7" s="84"/>
      <c r="AW7" s="84"/>
      <c r="AX7" s="84"/>
      <c r="AY7" s="84"/>
      <c r="AZ7" s="84"/>
      <c r="BA7" s="84"/>
      <c r="BB7" s="84"/>
      <c r="BD7" s="84"/>
      <c r="BE7" s="84"/>
      <c r="BF7" s="84"/>
      <c r="BG7" s="84"/>
      <c r="BH7" s="84"/>
      <c r="BI7" s="84"/>
      <c r="BJ7" s="84"/>
      <c r="BK7" s="84"/>
      <c r="BM7" s="84"/>
      <c r="BN7" s="84"/>
      <c r="BO7" s="84"/>
      <c r="BP7" s="84"/>
      <c r="BQ7" s="84"/>
      <c r="BR7" s="84"/>
      <c r="BS7" s="84"/>
    </row>
    <row r="8" spans="1:71" x14ac:dyDescent="0.2">
      <c r="A8" s="81" t="s">
        <v>74</v>
      </c>
      <c r="B8" s="79"/>
      <c r="C8" s="79"/>
      <c r="D8" s="79"/>
      <c r="E8" s="79"/>
      <c r="F8" s="79"/>
      <c r="G8" s="79"/>
      <c r="H8" s="79"/>
      <c r="I8" s="79"/>
      <c r="J8" s="81" t="s">
        <v>74</v>
      </c>
      <c r="K8" s="79"/>
      <c r="L8" s="79"/>
      <c r="M8" s="79"/>
      <c r="N8" s="79"/>
      <c r="O8" s="79"/>
      <c r="P8" s="79"/>
      <c r="Q8" s="79"/>
      <c r="R8" s="79"/>
      <c r="S8" s="81" t="s">
        <v>74</v>
      </c>
      <c r="T8" s="79"/>
      <c r="U8" s="79"/>
      <c r="V8" s="79"/>
      <c r="W8" s="79"/>
      <c r="X8" s="79"/>
      <c r="Y8" s="79"/>
      <c r="Z8" s="79"/>
      <c r="AA8" s="79"/>
      <c r="AB8" s="81" t="s">
        <v>74</v>
      </c>
      <c r="AC8" s="79"/>
      <c r="AD8" s="79"/>
      <c r="AE8" s="79"/>
      <c r="AF8" s="79"/>
      <c r="AG8" s="79"/>
      <c r="AH8" s="79"/>
      <c r="AI8" s="79"/>
      <c r="AJ8" s="79"/>
      <c r="AK8" s="81" t="s">
        <v>74</v>
      </c>
      <c r="AL8" s="79"/>
      <c r="AM8" s="79"/>
      <c r="AN8" s="79"/>
      <c r="AO8" s="79"/>
      <c r="AP8" s="79"/>
      <c r="AQ8" s="80"/>
      <c r="AR8" s="80"/>
      <c r="AS8" s="80"/>
      <c r="AT8" s="81" t="s">
        <v>74</v>
      </c>
      <c r="AU8" s="80"/>
      <c r="AV8" s="80"/>
      <c r="AW8" s="80"/>
      <c r="AX8" s="80"/>
      <c r="AY8" s="80"/>
      <c r="AZ8" s="80"/>
      <c r="BA8" s="80"/>
      <c r="BB8" s="80"/>
      <c r="BC8" s="81" t="s">
        <v>74</v>
      </c>
      <c r="BD8" s="80"/>
      <c r="BE8" s="80"/>
      <c r="BF8" s="80"/>
      <c r="BG8" s="80"/>
      <c r="BH8" s="80"/>
      <c r="BI8" s="80"/>
      <c r="BJ8" s="80"/>
      <c r="BK8" s="80"/>
      <c r="BL8" s="81" t="s">
        <v>74</v>
      </c>
      <c r="BM8" s="80"/>
      <c r="BN8" s="80"/>
      <c r="BO8" s="80"/>
      <c r="BP8" s="80"/>
      <c r="BQ8" s="80"/>
      <c r="BR8" s="80"/>
      <c r="BS8" s="80"/>
    </row>
    <row r="9" spans="1:71" x14ac:dyDescent="0.2">
      <c r="A9" s="78" t="s">
        <v>75</v>
      </c>
      <c r="B9" s="79">
        <v>0</v>
      </c>
      <c r="C9" s="79">
        <v>4082400</v>
      </c>
      <c r="D9" s="79">
        <v>4192540.4958677683</v>
      </c>
      <c r="E9" s="79">
        <v>4273934.7107438017</v>
      </c>
      <c r="F9" s="79">
        <v>4365173.5537190083</v>
      </c>
      <c r="G9" s="79">
        <v>4457893.3884297516</v>
      </c>
      <c r="H9" s="79">
        <v>4552094.2148760324</v>
      </c>
      <c r="I9" s="79">
        <v>4647776.0330578508</v>
      </c>
      <c r="J9" s="78" t="s">
        <v>75</v>
      </c>
      <c r="K9" s="79">
        <v>4744938.8429752067</v>
      </c>
      <c r="L9" s="79">
        <v>4843582.6446280982</v>
      </c>
      <c r="M9" s="79">
        <v>4943707.4380165283</v>
      </c>
      <c r="N9" s="79">
        <v>5045313.2231404949</v>
      </c>
      <c r="O9" s="79">
        <v>5148400</v>
      </c>
      <c r="P9" s="79">
        <v>5148400</v>
      </c>
      <c r="Q9" s="79">
        <v>5148400</v>
      </c>
      <c r="R9" s="79">
        <v>5148400</v>
      </c>
      <c r="S9" s="78" t="s">
        <v>75</v>
      </c>
      <c r="T9" s="79">
        <v>5148400</v>
      </c>
      <c r="U9" s="79">
        <v>5148400</v>
      </c>
      <c r="V9" s="79">
        <v>5148400</v>
      </c>
      <c r="W9" s="79">
        <v>5148400</v>
      </c>
      <c r="X9" s="79">
        <v>5148400</v>
      </c>
      <c r="Y9" s="79">
        <v>5148400</v>
      </c>
      <c r="Z9" s="79">
        <v>5148400</v>
      </c>
      <c r="AA9" s="79">
        <v>5148400</v>
      </c>
      <c r="AB9" s="78" t="s">
        <v>75</v>
      </c>
      <c r="AC9" s="79">
        <v>5148400</v>
      </c>
      <c r="AD9" s="79">
        <v>5148400</v>
      </c>
      <c r="AE9" s="79">
        <v>5148400</v>
      </c>
      <c r="AF9" s="79">
        <v>5148400</v>
      </c>
      <c r="AG9" s="79">
        <v>5148400</v>
      </c>
      <c r="AH9" s="79">
        <v>5148400</v>
      </c>
      <c r="AI9" s="79">
        <v>5148400</v>
      </c>
      <c r="AJ9" s="79">
        <v>5148400</v>
      </c>
      <c r="AK9" s="78" t="s">
        <v>75</v>
      </c>
      <c r="AL9" s="79">
        <v>5148400</v>
      </c>
      <c r="AM9" s="79">
        <v>5148400</v>
      </c>
      <c r="AN9" s="79">
        <v>5148400</v>
      </c>
      <c r="AO9" s="79">
        <v>5148400</v>
      </c>
      <c r="AP9" s="79">
        <v>5148400</v>
      </c>
      <c r="AQ9" s="80">
        <v>5216800</v>
      </c>
      <c r="AR9" s="80">
        <v>5216800</v>
      </c>
      <c r="AS9" s="80">
        <v>5216800</v>
      </c>
      <c r="AT9" s="78" t="s">
        <v>75</v>
      </c>
      <c r="AU9" s="80">
        <v>5216800</v>
      </c>
      <c r="AV9" s="80">
        <v>5216800</v>
      </c>
      <c r="AW9" s="80">
        <v>5216800</v>
      </c>
      <c r="AX9" s="80">
        <v>5216800</v>
      </c>
      <c r="AY9" s="80">
        <v>5216800</v>
      </c>
      <c r="AZ9" s="80">
        <v>5216800</v>
      </c>
      <c r="BA9" s="80">
        <v>5216800</v>
      </c>
      <c r="BB9" s="80">
        <v>5216800</v>
      </c>
      <c r="BC9" s="78" t="s">
        <v>75</v>
      </c>
      <c r="BD9" s="80">
        <v>5216800</v>
      </c>
      <c r="BE9" s="80">
        <v>5216800</v>
      </c>
      <c r="BF9" s="80">
        <v>5216800</v>
      </c>
      <c r="BG9" s="80">
        <v>5216800</v>
      </c>
      <c r="BH9" s="80">
        <v>5216800</v>
      </c>
      <c r="BI9" s="80">
        <v>5216800</v>
      </c>
      <c r="BJ9" s="80">
        <v>5216800</v>
      </c>
      <c r="BK9" s="80">
        <v>5216800</v>
      </c>
      <c r="BL9" s="78" t="s">
        <v>75</v>
      </c>
      <c r="BM9" s="80">
        <v>5216800</v>
      </c>
      <c r="BN9" s="80">
        <v>5216800</v>
      </c>
      <c r="BO9" s="80">
        <v>5216800</v>
      </c>
      <c r="BP9" s="80">
        <v>5216800</v>
      </c>
      <c r="BQ9" s="80">
        <v>5216800</v>
      </c>
      <c r="BR9" s="80">
        <v>5216800</v>
      </c>
      <c r="BS9" s="80">
        <v>5216800</v>
      </c>
    </row>
    <row r="10" spans="1:71" x14ac:dyDescent="0.2">
      <c r="A10" s="78" t="s">
        <v>153</v>
      </c>
      <c r="B10" s="79"/>
      <c r="C10" s="79">
        <v>108345.60000000001</v>
      </c>
      <c r="D10" s="79">
        <v>117759.51615326821</v>
      </c>
      <c r="E10" s="79">
        <v>127598.32426746805</v>
      </c>
      <c r="F10" s="79">
        <v>143187.498121713</v>
      </c>
      <c r="G10" s="79">
        <v>159595.18918106687</v>
      </c>
      <c r="H10" s="79">
        <v>176829.87948910595</v>
      </c>
      <c r="I10" s="79">
        <v>194900.05108940645</v>
      </c>
      <c r="J10" s="78" t="s">
        <v>153</v>
      </c>
      <c r="K10" s="79">
        <v>213814.18602554468</v>
      </c>
      <c r="L10" s="79">
        <v>233580.76634109693</v>
      </c>
      <c r="M10" s="79">
        <v>254208.27407963938</v>
      </c>
      <c r="N10" s="79">
        <v>275705.19128474826</v>
      </c>
      <c r="O10" s="79">
        <v>298080</v>
      </c>
      <c r="P10" s="79">
        <v>298080</v>
      </c>
      <c r="Q10" s="79">
        <v>298080</v>
      </c>
      <c r="R10" s="79">
        <v>298080</v>
      </c>
      <c r="S10" s="78" t="s">
        <v>153</v>
      </c>
      <c r="T10" s="79">
        <v>298080</v>
      </c>
      <c r="U10" s="79">
        <v>298080</v>
      </c>
      <c r="V10" s="79">
        <v>298080</v>
      </c>
      <c r="W10" s="79">
        <v>298080</v>
      </c>
      <c r="X10" s="79">
        <v>298080</v>
      </c>
      <c r="Y10" s="79">
        <v>298080</v>
      </c>
      <c r="Z10" s="79">
        <v>298080</v>
      </c>
      <c r="AA10" s="79">
        <v>298080</v>
      </c>
      <c r="AB10" s="78" t="s">
        <v>153</v>
      </c>
      <c r="AC10" s="79">
        <v>298080</v>
      </c>
      <c r="AD10" s="79">
        <v>298080</v>
      </c>
      <c r="AE10" s="79">
        <v>298080</v>
      </c>
      <c r="AF10" s="79">
        <v>298080</v>
      </c>
      <c r="AG10" s="79">
        <v>298080</v>
      </c>
      <c r="AH10" s="79">
        <v>298080</v>
      </c>
      <c r="AI10" s="79">
        <v>298080</v>
      </c>
      <c r="AJ10" s="79">
        <v>298080</v>
      </c>
      <c r="AK10" s="78" t="s">
        <v>153</v>
      </c>
      <c r="AL10" s="79">
        <v>298080</v>
      </c>
      <c r="AM10" s="79">
        <v>298080</v>
      </c>
      <c r="AN10" s="79">
        <v>298080</v>
      </c>
      <c r="AO10" s="79">
        <v>298080</v>
      </c>
      <c r="AP10" s="79">
        <v>298080</v>
      </c>
      <c r="AQ10" s="80">
        <v>337410</v>
      </c>
      <c r="AR10" s="80">
        <v>337410</v>
      </c>
      <c r="AS10" s="80">
        <v>337410</v>
      </c>
      <c r="AT10" s="78" t="s">
        <v>153</v>
      </c>
      <c r="AU10" s="80">
        <v>337410</v>
      </c>
      <c r="AV10" s="80">
        <v>337410</v>
      </c>
      <c r="AW10" s="80">
        <v>337410</v>
      </c>
      <c r="AX10" s="80">
        <v>337410</v>
      </c>
      <c r="AY10" s="80">
        <v>337410</v>
      </c>
      <c r="AZ10" s="80">
        <v>337410</v>
      </c>
      <c r="BA10" s="80">
        <v>337410</v>
      </c>
      <c r="BB10" s="80">
        <v>337410</v>
      </c>
      <c r="BC10" s="78" t="s">
        <v>153</v>
      </c>
      <c r="BD10" s="80">
        <v>337410</v>
      </c>
      <c r="BE10" s="80">
        <v>337410</v>
      </c>
      <c r="BF10" s="80">
        <v>337410</v>
      </c>
      <c r="BG10" s="80">
        <v>337410</v>
      </c>
      <c r="BH10" s="80">
        <v>337410</v>
      </c>
      <c r="BI10" s="80">
        <v>337410</v>
      </c>
      <c r="BJ10" s="80">
        <v>337410</v>
      </c>
      <c r="BK10" s="80">
        <v>337410</v>
      </c>
      <c r="BL10" s="78" t="s">
        <v>153</v>
      </c>
      <c r="BM10" s="80">
        <v>337410</v>
      </c>
      <c r="BN10" s="80">
        <v>337410</v>
      </c>
      <c r="BO10" s="80">
        <v>337410</v>
      </c>
      <c r="BP10" s="80">
        <v>337410</v>
      </c>
      <c r="BQ10" s="80">
        <v>337410</v>
      </c>
      <c r="BR10" s="80">
        <v>337410</v>
      </c>
      <c r="BS10" s="80">
        <v>337410</v>
      </c>
    </row>
    <row r="11" spans="1:71" x14ac:dyDescent="0.2">
      <c r="A11" s="78" t="s">
        <v>154</v>
      </c>
      <c r="B11" s="79"/>
      <c r="C11" s="79">
        <v>379209.6</v>
      </c>
      <c r="D11" s="79">
        <v>412158.30653643876</v>
      </c>
      <c r="E11" s="79">
        <v>446594.13493613817</v>
      </c>
      <c r="F11" s="79">
        <v>501156.24342599546</v>
      </c>
      <c r="G11" s="79">
        <v>558583.16213373397</v>
      </c>
      <c r="H11" s="79">
        <v>618904.57821187063</v>
      </c>
      <c r="I11" s="79">
        <v>682150.17881292244</v>
      </c>
      <c r="J11" s="78" t="s">
        <v>154</v>
      </c>
      <c r="K11" s="79">
        <v>748349.65108940634</v>
      </c>
      <c r="L11" s="79">
        <v>817532.68219383899</v>
      </c>
      <c r="M11" s="79">
        <v>889728.95927873778</v>
      </c>
      <c r="N11" s="79">
        <v>964968.16949661903</v>
      </c>
      <c r="O11" s="79">
        <v>1043279.9999999999</v>
      </c>
      <c r="P11" s="79">
        <v>1043279.9999999999</v>
      </c>
      <c r="Q11" s="79">
        <v>1043279.9999999999</v>
      </c>
      <c r="R11" s="79">
        <v>1043279.9999999999</v>
      </c>
      <c r="S11" s="78" t="s">
        <v>154</v>
      </c>
      <c r="T11" s="79">
        <v>1043279.9999999999</v>
      </c>
      <c r="U11" s="79">
        <v>1043279.9999999999</v>
      </c>
      <c r="V11" s="79">
        <v>1043279.9999999999</v>
      </c>
      <c r="W11" s="79">
        <v>1043279.9999999999</v>
      </c>
      <c r="X11" s="79">
        <v>1043279.9999999999</v>
      </c>
      <c r="Y11" s="79">
        <v>1043279.9999999999</v>
      </c>
      <c r="Z11" s="79">
        <v>1043279.9999999999</v>
      </c>
      <c r="AA11" s="79">
        <v>1043279.9999999999</v>
      </c>
      <c r="AB11" s="78" t="s">
        <v>154</v>
      </c>
      <c r="AC11" s="79">
        <v>1043279.9999999999</v>
      </c>
      <c r="AD11" s="79">
        <v>1043279.9999999999</v>
      </c>
      <c r="AE11" s="79">
        <v>1043279.9999999999</v>
      </c>
      <c r="AF11" s="79">
        <v>1043279.9999999999</v>
      </c>
      <c r="AG11" s="79">
        <v>1043279.9999999999</v>
      </c>
      <c r="AH11" s="79">
        <v>1043279.9999999999</v>
      </c>
      <c r="AI11" s="79">
        <v>1043279.9999999999</v>
      </c>
      <c r="AJ11" s="79">
        <v>1043279.9999999999</v>
      </c>
      <c r="AK11" s="78" t="s">
        <v>154</v>
      </c>
      <c r="AL11" s="79">
        <v>1043279.9999999999</v>
      </c>
      <c r="AM11" s="79">
        <v>1043279.9999999999</v>
      </c>
      <c r="AN11" s="79">
        <v>1043279.9999999999</v>
      </c>
      <c r="AO11" s="79">
        <v>1043279.9999999999</v>
      </c>
      <c r="AP11" s="79">
        <v>1043279.9999999999</v>
      </c>
      <c r="AQ11" s="80">
        <v>1180935</v>
      </c>
      <c r="AR11" s="80">
        <v>1180935</v>
      </c>
      <c r="AS11" s="80">
        <v>1180935</v>
      </c>
      <c r="AT11" s="78" t="s">
        <v>154</v>
      </c>
      <c r="AU11" s="80">
        <v>1180935</v>
      </c>
      <c r="AV11" s="80">
        <v>1180935</v>
      </c>
      <c r="AW11" s="80">
        <v>1180935</v>
      </c>
      <c r="AX11" s="80">
        <v>1180935</v>
      </c>
      <c r="AY11" s="80">
        <v>1180935</v>
      </c>
      <c r="AZ11" s="80">
        <v>1180935</v>
      </c>
      <c r="BA11" s="80">
        <v>1180935</v>
      </c>
      <c r="BB11" s="80">
        <v>1180935</v>
      </c>
      <c r="BC11" s="78" t="s">
        <v>154</v>
      </c>
      <c r="BD11" s="80">
        <v>1180935</v>
      </c>
      <c r="BE11" s="80">
        <v>1180935</v>
      </c>
      <c r="BF11" s="80">
        <v>1180935</v>
      </c>
      <c r="BG11" s="80">
        <v>1180935</v>
      </c>
      <c r="BH11" s="80">
        <v>1180935</v>
      </c>
      <c r="BI11" s="80">
        <v>1180935</v>
      </c>
      <c r="BJ11" s="80">
        <v>1180935</v>
      </c>
      <c r="BK11" s="80">
        <v>1180935</v>
      </c>
      <c r="BL11" s="78" t="s">
        <v>154</v>
      </c>
      <c r="BM11" s="80">
        <v>1180935</v>
      </c>
      <c r="BN11" s="80">
        <v>1180935</v>
      </c>
      <c r="BO11" s="80">
        <v>1180935</v>
      </c>
      <c r="BP11" s="80">
        <v>1180935</v>
      </c>
      <c r="BQ11" s="80">
        <v>1180935</v>
      </c>
      <c r="BR11" s="80">
        <v>1180935</v>
      </c>
      <c r="BS11" s="80">
        <v>1180935</v>
      </c>
    </row>
    <row r="12" spans="1:71" x14ac:dyDescent="0.2">
      <c r="A12" s="78" t="s">
        <v>152</v>
      </c>
      <c r="B12" s="79"/>
      <c r="C12" s="79">
        <v>270864</v>
      </c>
      <c r="D12" s="79">
        <v>294398.79038317053</v>
      </c>
      <c r="E12" s="79">
        <v>318995.81066867016</v>
      </c>
      <c r="F12" s="79">
        <v>357968.74530428258</v>
      </c>
      <c r="G12" s="79">
        <v>398987.97295266716</v>
      </c>
      <c r="H12" s="79">
        <v>442074.69872276485</v>
      </c>
      <c r="I12" s="79">
        <v>487250.12772351614</v>
      </c>
      <c r="J12" s="78" t="s">
        <v>152</v>
      </c>
      <c r="K12" s="79">
        <v>534535.46506386169</v>
      </c>
      <c r="L12" s="79">
        <v>583951.91585274227</v>
      </c>
      <c r="M12" s="79">
        <v>635520.68519909843</v>
      </c>
      <c r="N12" s="79">
        <v>689262.97821187077</v>
      </c>
      <c r="O12" s="79">
        <v>745200</v>
      </c>
      <c r="P12" s="79">
        <v>745200</v>
      </c>
      <c r="Q12" s="79">
        <v>745200</v>
      </c>
      <c r="R12" s="79">
        <v>745200</v>
      </c>
      <c r="S12" s="78" t="s">
        <v>152</v>
      </c>
      <c r="T12" s="79">
        <v>745200</v>
      </c>
      <c r="U12" s="79">
        <v>745200</v>
      </c>
      <c r="V12" s="79">
        <v>745200</v>
      </c>
      <c r="W12" s="79">
        <v>745200</v>
      </c>
      <c r="X12" s="79">
        <v>745200</v>
      </c>
      <c r="Y12" s="79">
        <v>745200</v>
      </c>
      <c r="Z12" s="79">
        <v>745200</v>
      </c>
      <c r="AA12" s="79">
        <v>745200</v>
      </c>
      <c r="AB12" s="78" t="s">
        <v>152</v>
      </c>
      <c r="AC12" s="79">
        <v>745200</v>
      </c>
      <c r="AD12" s="79">
        <v>745200</v>
      </c>
      <c r="AE12" s="79">
        <v>745200</v>
      </c>
      <c r="AF12" s="79">
        <v>745200</v>
      </c>
      <c r="AG12" s="79">
        <v>745200</v>
      </c>
      <c r="AH12" s="79">
        <v>745200</v>
      </c>
      <c r="AI12" s="79">
        <v>745200</v>
      </c>
      <c r="AJ12" s="79">
        <v>745200</v>
      </c>
      <c r="AK12" s="78" t="s">
        <v>152</v>
      </c>
      <c r="AL12" s="79">
        <v>745200</v>
      </c>
      <c r="AM12" s="79">
        <v>745200</v>
      </c>
      <c r="AN12" s="79">
        <v>745200</v>
      </c>
      <c r="AO12" s="79">
        <v>745200</v>
      </c>
      <c r="AP12" s="79">
        <v>745200</v>
      </c>
      <c r="AQ12" s="80">
        <v>843525</v>
      </c>
      <c r="AR12" s="80">
        <v>843525</v>
      </c>
      <c r="AS12" s="80">
        <v>843525</v>
      </c>
      <c r="AT12" s="78" t="s">
        <v>152</v>
      </c>
      <c r="AU12" s="80">
        <v>843525</v>
      </c>
      <c r="AV12" s="80">
        <v>843525</v>
      </c>
      <c r="AW12" s="80">
        <v>843525</v>
      </c>
      <c r="AX12" s="80">
        <v>843525</v>
      </c>
      <c r="AY12" s="80">
        <v>843525</v>
      </c>
      <c r="AZ12" s="80">
        <v>843525</v>
      </c>
      <c r="BA12" s="80">
        <v>843525</v>
      </c>
      <c r="BB12" s="80">
        <v>843525</v>
      </c>
      <c r="BC12" s="78" t="s">
        <v>152</v>
      </c>
      <c r="BD12" s="80">
        <v>843525</v>
      </c>
      <c r="BE12" s="80">
        <v>843525</v>
      </c>
      <c r="BF12" s="80">
        <v>843525</v>
      </c>
      <c r="BG12" s="80">
        <v>843525</v>
      </c>
      <c r="BH12" s="80">
        <v>843525</v>
      </c>
      <c r="BI12" s="80">
        <v>843525</v>
      </c>
      <c r="BJ12" s="80">
        <v>843525</v>
      </c>
      <c r="BK12" s="80">
        <v>843525</v>
      </c>
      <c r="BL12" s="78" t="s">
        <v>152</v>
      </c>
      <c r="BM12" s="80">
        <v>843525</v>
      </c>
      <c r="BN12" s="80">
        <v>843525</v>
      </c>
      <c r="BO12" s="80">
        <v>843525</v>
      </c>
      <c r="BP12" s="80">
        <v>843525</v>
      </c>
      <c r="BQ12" s="80">
        <v>843525</v>
      </c>
      <c r="BR12" s="80">
        <v>843525</v>
      </c>
      <c r="BS12" s="80">
        <v>843525</v>
      </c>
    </row>
    <row r="13" spans="1:71" x14ac:dyDescent="0.2">
      <c r="A13" s="78" t="s">
        <v>23</v>
      </c>
      <c r="B13" s="79"/>
      <c r="C13" s="79">
        <v>230000</v>
      </c>
      <c r="D13" s="79">
        <v>240909.09090909091</v>
      </c>
      <c r="E13" s="79">
        <v>251818.18181818182</v>
      </c>
      <c r="F13" s="79">
        <v>262727.27272727271</v>
      </c>
      <c r="G13" s="79">
        <v>273636.36363636359</v>
      </c>
      <c r="H13" s="79">
        <v>284545.45454545447</v>
      </c>
      <c r="I13" s="79">
        <v>295454.54545454535</v>
      </c>
      <c r="J13" s="78" t="s">
        <v>23</v>
      </c>
      <c r="K13" s="79">
        <v>306363.63636363624</v>
      </c>
      <c r="L13" s="79">
        <v>317272.72727272712</v>
      </c>
      <c r="M13" s="79">
        <v>328181.818181818</v>
      </c>
      <c r="N13" s="79">
        <v>339090.90909090888</v>
      </c>
      <c r="O13" s="79">
        <v>350000</v>
      </c>
      <c r="P13" s="79">
        <v>350000</v>
      </c>
      <c r="Q13" s="79">
        <v>350000</v>
      </c>
      <c r="R13" s="79">
        <v>350000</v>
      </c>
      <c r="S13" s="78" t="s">
        <v>23</v>
      </c>
      <c r="T13" s="79">
        <v>350000</v>
      </c>
      <c r="U13" s="79">
        <v>350000</v>
      </c>
      <c r="V13" s="79">
        <v>350000</v>
      </c>
      <c r="W13" s="79">
        <v>350000</v>
      </c>
      <c r="X13" s="79">
        <v>350000</v>
      </c>
      <c r="Y13" s="79">
        <v>350000</v>
      </c>
      <c r="Z13" s="79">
        <v>350000</v>
      </c>
      <c r="AA13" s="79">
        <v>350000</v>
      </c>
      <c r="AB13" s="78" t="s">
        <v>23</v>
      </c>
      <c r="AC13" s="79">
        <v>350000</v>
      </c>
      <c r="AD13" s="79">
        <v>350000</v>
      </c>
      <c r="AE13" s="79">
        <v>350000</v>
      </c>
      <c r="AF13" s="79">
        <v>350000</v>
      </c>
      <c r="AG13" s="79">
        <v>350000</v>
      </c>
      <c r="AH13" s="79">
        <v>350000</v>
      </c>
      <c r="AI13" s="79">
        <v>350000</v>
      </c>
      <c r="AJ13" s="79">
        <v>350000</v>
      </c>
      <c r="AK13" s="78" t="s">
        <v>23</v>
      </c>
      <c r="AL13" s="79">
        <v>350000</v>
      </c>
      <c r="AM13" s="79">
        <v>350000</v>
      </c>
      <c r="AN13" s="79">
        <v>350000</v>
      </c>
      <c r="AO13" s="79">
        <v>350000</v>
      </c>
      <c r="AP13" s="79">
        <v>350000</v>
      </c>
      <c r="AQ13" s="80">
        <v>350000</v>
      </c>
      <c r="AR13" s="80">
        <v>350000</v>
      </c>
      <c r="AS13" s="80">
        <v>350000</v>
      </c>
      <c r="AT13" s="78" t="s">
        <v>23</v>
      </c>
      <c r="AU13" s="80">
        <v>350000</v>
      </c>
      <c r="AV13" s="80">
        <v>350000</v>
      </c>
      <c r="AW13" s="80">
        <v>350000</v>
      </c>
      <c r="AX13" s="80">
        <v>350000</v>
      </c>
      <c r="AY13" s="80">
        <v>350000</v>
      </c>
      <c r="AZ13" s="80">
        <v>350000</v>
      </c>
      <c r="BA13" s="80">
        <v>350000</v>
      </c>
      <c r="BB13" s="80">
        <v>350000</v>
      </c>
      <c r="BC13" s="78" t="s">
        <v>23</v>
      </c>
      <c r="BD13" s="80">
        <v>350000</v>
      </c>
      <c r="BE13" s="80">
        <v>350000</v>
      </c>
      <c r="BF13" s="80">
        <v>350000</v>
      </c>
      <c r="BG13" s="80">
        <v>350000</v>
      </c>
      <c r="BH13" s="80">
        <v>350000</v>
      </c>
      <c r="BI13" s="80">
        <v>350000</v>
      </c>
      <c r="BJ13" s="80">
        <v>350000</v>
      </c>
      <c r="BK13" s="80">
        <v>350000</v>
      </c>
      <c r="BL13" s="78" t="s">
        <v>23</v>
      </c>
      <c r="BM13" s="80">
        <v>350000</v>
      </c>
      <c r="BN13" s="80">
        <v>350000</v>
      </c>
      <c r="BO13" s="80">
        <v>350000</v>
      </c>
      <c r="BP13" s="80">
        <v>350000</v>
      </c>
      <c r="BQ13" s="80">
        <v>350000</v>
      </c>
      <c r="BR13" s="80">
        <v>350000</v>
      </c>
      <c r="BS13" s="80">
        <v>350000</v>
      </c>
    </row>
    <row r="14" spans="1:71" x14ac:dyDescent="0.2">
      <c r="A14" s="78" t="s">
        <v>62</v>
      </c>
      <c r="B14" s="79"/>
      <c r="C14" s="79">
        <v>244944</v>
      </c>
      <c r="D14" s="79">
        <v>251552.42975206612</v>
      </c>
      <c r="E14" s="79">
        <v>256436.0826446281</v>
      </c>
      <c r="F14" s="79">
        <v>261910.41322314049</v>
      </c>
      <c r="G14" s="79">
        <v>267473.6033057851</v>
      </c>
      <c r="H14" s="79">
        <v>273125.65289256198</v>
      </c>
      <c r="I14" s="79">
        <v>278866.56198347104</v>
      </c>
      <c r="J14" s="78" t="s">
        <v>62</v>
      </c>
      <c r="K14" s="79">
        <v>284696.3305785124</v>
      </c>
      <c r="L14" s="79">
        <v>290614.95867768594</v>
      </c>
      <c r="M14" s="79">
        <v>296622.44628099172</v>
      </c>
      <c r="N14" s="79">
        <v>302718.79338842974</v>
      </c>
      <c r="O14" s="79">
        <v>308904</v>
      </c>
      <c r="P14" s="79">
        <v>308904</v>
      </c>
      <c r="Q14" s="79">
        <v>308904</v>
      </c>
      <c r="R14" s="79">
        <v>308904</v>
      </c>
      <c r="S14" s="78" t="s">
        <v>62</v>
      </c>
      <c r="T14" s="79">
        <v>308904</v>
      </c>
      <c r="U14" s="79">
        <v>308904</v>
      </c>
      <c r="V14" s="79">
        <v>308904</v>
      </c>
      <c r="W14" s="79">
        <v>308904</v>
      </c>
      <c r="X14" s="79">
        <v>308904</v>
      </c>
      <c r="Y14" s="79">
        <v>308904</v>
      </c>
      <c r="Z14" s="79">
        <v>308904</v>
      </c>
      <c r="AA14" s="79">
        <v>308904</v>
      </c>
      <c r="AB14" s="78" t="s">
        <v>62</v>
      </c>
      <c r="AC14" s="79">
        <v>308904</v>
      </c>
      <c r="AD14" s="79">
        <v>308904</v>
      </c>
      <c r="AE14" s="79">
        <v>308904</v>
      </c>
      <c r="AF14" s="79">
        <v>308904</v>
      </c>
      <c r="AG14" s="79">
        <v>308904</v>
      </c>
      <c r="AH14" s="79">
        <v>308904</v>
      </c>
      <c r="AI14" s="79">
        <v>308904</v>
      </c>
      <c r="AJ14" s="79">
        <v>308904</v>
      </c>
      <c r="AK14" s="78" t="s">
        <v>62</v>
      </c>
      <c r="AL14" s="79">
        <v>308904</v>
      </c>
      <c r="AM14" s="79">
        <v>308904</v>
      </c>
      <c r="AN14" s="79">
        <v>308904</v>
      </c>
      <c r="AO14" s="79">
        <v>308904</v>
      </c>
      <c r="AP14" s="79">
        <v>308904</v>
      </c>
      <c r="AQ14" s="80">
        <v>313008</v>
      </c>
      <c r="AR14" s="80">
        <v>313008</v>
      </c>
      <c r="AS14" s="80">
        <v>313008</v>
      </c>
      <c r="AT14" s="78" t="s">
        <v>62</v>
      </c>
      <c r="AU14" s="80">
        <v>313008</v>
      </c>
      <c r="AV14" s="80">
        <v>313008</v>
      </c>
      <c r="AW14" s="80">
        <v>313008</v>
      </c>
      <c r="AX14" s="80">
        <v>313008</v>
      </c>
      <c r="AY14" s="80">
        <v>313008</v>
      </c>
      <c r="AZ14" s="80">
        <v>313008</v>
      </c>
      <c r="BA14" s="80">
        <v>313008</v>
      </c>
      <c r="BB14" s="80">
        <v>313008</v>
      </c>
      <c r="BC14" s="78" t="s">
        <v>62</v>
      </c>
      <c r="BD14" s="80">
        <v>313008</v>
      </c>
      <c r="BE14" s="80">
        <v>313008</v>
      </c>
      <c r="BF14" s="80">
        <v>313008</v>
      </c>
      <c r="BG14" s="80">
        <v>313008</v>
      </c>
      <c r="BH14" s="80">
        <v>313008</v>
      </c>
      <c r="BI14" s="80">
        <v>313008</v>
      </c>
      <c r="BJ14" s="80">
        <v>313008</v>
      </c>
      <c r="BK14" s="80">
        <v>313008</v>
      </c>
      <c r="BL14" s="78" t="s">
        <v>62</v>
      </c>
      <c r="BM14" s="80">
        <v>313008</v>
      </c>
      <c r="BN14" s="80">
        <v>313008</v>
      </c>
      <c r="BO14" s="80">
        <v>313008</v>
      </c>
      <c r="BP14" s="80">
        <v>313008</v>
      </c>
      <c r="BQ14" s="80">
        <v>313008</v>
      </c>
      <c r="BR14" s="80">
        <v>313008</v>
      </c>
      <c r="BS14" s="80">
        <v>313008</v>
      </c>
    </row>
    <row r="15" spans="1:71" x14ac:dyDescent="0.2">
      <c r="A15" s="78" t="s">
        <v>76</v>
      </c>
      <c r="B15" s="79">
        <v>0</v>
      </c>
      <c r="C15" s="79">
        <v>3170000</v>
      </c>
      <c r="D15" s="79">
        <v>3570000</v>
      </c>
      <c r="E15" s="79">
        <v>3570000</v>
      </c>
      <c r="F15" s="79">
        <v>3570000</v>
      </c>
      <c r="G15" s="79">
        <v>3570000</v>
      </c>
      <c r="H15" s="79">
        <v>3570000</v>
      </c>
      <c r="I15" s="79">
        <v>3570000</v>
      </c>
      <c r="J15" s="78" t="s">
        <v>76</v>
      </c>
      <c r="K15" s="79">
        <v>3570000</v>
      </c>
      <c r="L15" s="79">
        <v>3570000</v>
      </c>
      <c r="M15" s="79">
        <v>3570000</v>
      </c>
      <c r="N15" s="79">
        <v>3570000</v>
      </c>
      <c r="O15" s="79">
        <v>3570000</v>
      </c>
      <c r="P15" s="79">
        <v>3570000</v>
      </c>
      <c r="Q15" s="79">
        <v>3570000</v>
      </c>
      <c r="R15" s="79">
        <v>3570000</v>
      </c>
      <c r="S15" s="78" t="s">
        <v>76</v>
      </c>
      <c r="T15" s="79">
        <v>3570000</v>
      </c>
      <c r="U15" s="79">
        <v>3570000</v>
      </c>
      <c r="V15" s="79">
        <v>3570000</v>
      </c>
      <c r="W15" s="79">
        <v>3570000</v>
      </c>
      <c r="X15" s="79">
        <v>3570000</v>
      </c>
      <c r="Y15" s="79">
        <v>3570000</v>
      </c>
      <c r="Z15" s="79">
        <v>3570000</v>
      </c>
      <c r="AA15" s="79">
        <v>3570000</v>
      </c>
      <c r="AB15" s="78" t="s">
        <v>76</v>
      </c>
      <c r="AC15" s="79">
        <v>3570000</v>
      </c>
      <c r="AD15" s="79">
        <v>3570000</v>
      </c>
      <c r="AE15" s="79">
        <v>3570000</v>
      </c>
      <c r="AF15" s="79">
        <v>3570000</v>
      </c>
      <c r="AG15" s="79">
        <v>3570000</v>
      </c>
      <c r="AH15" s="79">
        <v>3570000</v>
      </c>
      <c r="AI15" s="79">
        <v>3570000</v>
      </c>
      <c r="AJ15" s="79">
        <v>3570000</v>
      </c>
      <c r="AK15" s="78" t="s">
        <v>76</v>
      </c>
      <c r="AL15" s="79">
        <v>3570000</v>
      </c>
      <c r="AM15" s="79">
        <v>3570000</v>
      </c>
      <c r="AN15" s="79">
        <v>3570000</v>
      </c>
      <c r="AO15" s="79">
        <v>3570000</v>
      </c>
      <c r="AP15" s="79">
        <v>3570000</v>
      </c>
      <c r="AQ15" s="80">
        <v>3570000</v>
      </c>
      <c r="AR15" s="80">
        <v>3570000</v>
      </c>
      <c r="AS15" s="80">
        <v>3570000</v>
      </c>
      <c r="AT15" s="78" t="s">
        <v>76</v>
      </c>
      <c r="AU15" s="80">
        <v>3570000</v>
      </c>
      <c r="AV15" s="80">
        <v>3570000</v>
      </c>
      <c r="AW15" s="80">
        <v>3570000</v>
      </c>
      <c r="AX15" s="80">
        <v>3570000</v>
      </c>
      <c r="AY15" s="80">
        <v>3570000</v>
      </c>
      <c r="AZ15" s="80">
        <v>3570000</v>
      </c>
      <c r="BA15" s="80">
        <v>3570000</v>
      </c>
      <c r="BB15" s="80">
        <v>3570000</v>
      </c>
      <c r="BC15" s="78" t="s">
        <v>76</v>
      </c>
      <c r="BD15" s="80">
        <v>3570000</v>
      </c>
      <c r="BE15" s="80">
        <v>3570000</v>
      </c>
      <c r="BF15" s="80">
        <v>3570000</v>
      </c>
      <c r="BG15" s="80">
        <v>3570000</v>
      </c>
      <c r="BH15" s="80">
        <v>3570000</v>
      </c>
      <c r="BI15" s="80">
        <v>3570000</v>
      </c>
      <c r="BJ15" s="80">
        <v>3570000</v>
      </c>
      <c r="BK15" s="80">
        <v>3570000</v>
      </c>
      <c r="BL15" s="78" t="s">
        <v>76</v>
      </c>
      <c r="BM15" s="80">
        <v>3570000</v>
      </c>
      <c r="BN15" s="80">
        <v>3570000</v>
      </c>
      <c r="BO15" s="80">
        <v>3570000</v>
      </c>
      <c r="BP15" s="80">
        <v>3570000</v>
      </c>
      <c r="BQ15" s="80">
        <v>3570000</v>
      </c>
      <c r="BR15" s="80">
        <v>3570000</v>
      </c>
      <c r="BS15" s="80">
        <v>3570000</v>
      </c>
    </row>
    <row r="16" spans="1:71" x14ac:dyDescent="0.2">
      <c r="A16" s="78" t="s">
        <v>77</v>
      </c>
      <c r="B16" s="79">
        <v>0</v>
      </c>
      <c r="C16" s="79">
        <v>150000</v>
      </c>
      <c r="D16" s="79">
        <v>151500</v>
      </c>
      <c r="E16" s="79">
        <v>153015</v>
      </c>
      <c r="F16" s="79">
        <v>154545.15000000002</v>
      </c>
      <c r="G16" s="79">
        <v>156090.60150000002</v>
      </c>
      <c r="H16" s="79">
        <v>157651.507515</v>
      </c>
      <c r="I16" s="79">
        <v>159228.02259014998</v>
      </c>
      <c r="J16" s="78" t="s">
        <v>77</v>
      </c>
      <c r="K16" s="79">
        <v>160820.3028160515</v>
      </c>
      <c r="L16" s="79">
        <v>162428.50584421202</v>
      </c>
      <c r="M16" s="79">
        <v>164052.79090265415</v>
      </c>
      <c r="N16" s="79">
        <v>165693.31881168069</v>
      </c>
      <c r="O16" s="79">
        <v>167350.2519997975</v>
      </c>
      <c r="P16" s="79">
        <v>169023.75451979548</v>
      </c>
      <c r="Q16" s="79">
        <v>170713.99206499345</v>
      </c>
      <c r="R16" s="79">
        <v>172421.13198564335</v>
      </c>
      <c r="S16" s="78" t="s">
        <v>77</v>
      </c>
      <c r="T16" s="79">
        <v>174145.34330549979</v>
      </c>
      <c r="U16" s="79">
        <v>175886.79673855481</v>
      </c>
      <c r="V16" s="79">
        <v>177645.66470594035</v>
      </c>
      <c r="W16" s="79">
        <v>179422.12135299976</v>
      </c>
      <c r="X16" s="79">
        <v>181216.34256652975</v>
      </c>
      <c r="Y16" s="79">
        <v>183028.50599219505</v>
      </c>
      <c r="Z16" s="79">
        <v>184858.79105211698</v>
      </c>
      <c r="AA16" s="79">
        <v>186707.37896263815</v>
      </c>
      <c r="AB16" s="78" t="s">
        <v>77</v>
      </c>
      <c r="AC16" s="79">
        <v>188574.45275226457</v>
      </c>
      <c r="AD16" s="79">
        <v>190460.19727978719</v>
      </c>
      <c r="AE16" s="79">
        <v>192364.79925258504</v>
      </c>
      <c r="AF16" s="79">
        <v>194288.44724511093</v>
      </c>
      <c r="AG16" s="79">
        <v>196231.33171756205</v>
      </c>
      <c r="AH16" s="79">
        <v>198193.64503473768</v>
      </c>
      <c r="AI16" s="79">
        <v>200175.58148508504</v>
      </c>
      <c r="AJ16" s="79">
        <v>202177.33729993587</v>
      </c>
      <c r="AK16" s="78" t="s">
        <v>77</v>
      </c>
      <c r="AL16" s="79">
        <v>204199.11067293526</v>
      </c>
      <c r="AM16" s="79">
        <v>206241.1017796646</v>
      </c>
      <c r="AN16" s="79">
        <v>208303.51279746124</v>
      </c>
      <c r="AO16" s="79">
        <v>210386.54792543585</v>
      </c>
      <c r="AP16" s="79">
        <v>212490.41340469022</v>
      </c>
      <c r="AQ16" s="80">
        <v>214615.31753873712</v>
      </c>
      <c r="AR16" s="80">
        <v>216761.4707141245</v>
      </c>
      <c r="AS16" s="80">
        <v>218929.08542126574</v>
      </c>
      <c r="AT16" s="78" t="s">
        <v>77</v>
      </c>
      <c r="AU16" s="80">
        <v>221118.37627547837</v>
      </c>
      <c r="AV16" s="80">
        <v>223329.56003823315</v>
      </c>
      <c r="AW16" s="80">
        <v>225562.8556386155</v>
      </c>
      <c r="AX16" s="80">
        <v>227818.48419500166</v>
      </c>
      <c r="AY16" s="80">
        <v>230096.66903695167</v>
      </c>
      <c r="AZ16" s="80">
        <v>232397.63572732121</v>
      </c>
      <c r="BA16" s="80">
        <v>234721.61208459444</v>
      </c>
      <c r="BB16" s="80">
        <v>237068.82820544037</v>
      </c>
      <c r="BC16" s="78" t="s">
        <v>77</v>
      </c>
      <c r="BD16" s="80">
        <v>239439.51648749478</v>
      </c>
      <c r="BE16" s="80">
        <v>241833.91165236974</v>
      </c>
      <c r="BF16" s="80">
        <v>244252.25076889346</v>
      </c>
      <c r="BG16" s="80">
        <v>246694.77327658242</v>
      </c>
      <c r="BH16" s="80">
        <v>249161.72100934823</v>
      </c>
      <c r="BI16" s="80">
        <v>251653.33821944171</v>
      </c>
      <c r="BJ16" s="80">
        <v>254169.87160163611</v>
      </c>
      <c r="BK16" s="80">
        <v>256711.57031765251</v>
      </c>
      <c r="BL16" s="78" t="s">
        <v>77</v>
      </c>
      <c r="BM16" s="80">
        <v>259278.68602082902</v>
      </c>
      <c r="BN16" s="80">
        <v>261871.47288103733</v>
      </c>
      <c r="BO16" s="80">
        <v>264490.18760984769</v>
      </c>
      <c r="BP16" s="80">
        <v>267135.08948594617</v>
      </c>
      <c r="BQ16" s="80">
        <v>269806.44038080564</v>
      </c>
      <c r="BR16" s="80">
        <v>272504.50478461373</v>
      </c>
      <c r="BS16" s="80">
        <v>275229.54983245983</v>
      </c>
    </row>
    <row r="17" spans="1:71" x14ac:dyDescent="0.2">
      <c r="A17" s="78" t="s">
        <v>55</v>
      </c>
      <c r="B17" s="79">
        <v>0</v>
      </c>
      <c r="C17" s="79">
        <v>155496</v>
      </c>
      <c r="D17" s="79">
        <v>163235.7520661157</v>
      </c>
      <c r="E17" s="79">
        <v>171033.91735537193</v>
      </c>
      <c r="F17" s="79">
        <v>185795.04132231406</v>
      </c>
      <c r="G17" s="79">
        <v>200670.94214876037</v>
      </c>
      <c r="H17" s="79">
        <v>215661.61983471079</v>
      </c>
      <c r="I17" s="79">
        <v>230767.07438016529</v>
      </c>
      <c r="J17" s="78" t="s">
        <v>55</v>
      </c>
      <c r="K17" s="79">
        <v>245987.30578512399</v>
      </c>
      <c r="L17" s="79">
        <v>261322.3140495868</v>
      </c>
      <c r="M17" s="79">
        <v>276772.09917355375</v>
      </c>
      <c r="N17" s="79">
        <v>292336.66115702479</v>
      </c>
      <c r="O17" s="79">
        <v>308016</v>
      </c>
      <c r="P17" s="79">
        <v>308016</v>
      </c>
      <c r="Q17" s="79">
        <v>308016</v>
      </c>
      <c r="R17" s="79">
        <v>308016</v>
      </c>
      <c r="S17" s="78" t="s">
        <v>55</v>
      </c>
      <c r="T17" s="79">
        <v>308016</v>
      </c>
      <c r="U17" s="79">
        <v>308016</v>
      </c>
      <c r="V17" s="79">
        <v>308016</v>
      </c>
      <c r="W17" s="79">
        <v>308016</v>
      </c>
      <c r="X17" s="79">
        <v>308016</v>
      </c>
      <c r="Y17" s="79">
        <v>308016</v>
      </c>
      <c r="Z17" s="79">
        <v>308016</v>
      </c>
      <c r="AA17" s="79">
        <v>308016</v>
      </c>
      <c r="AB17" s="78" t="s">
        <v>55</v>
      </c>
      <c r="AC17" s="79">
        <v>308016</v>
      </c>
      <c r="AD17" s="79">
        <v>308016</v>
      </c>
      <c r="AE17" s="79">
        <v>308016</v>
      </c>
      <c r="AF17" s="79">
        <v>308016</v>
      </c>
      <c r="AG17" s="79">
        <v>308016</v>
      </c>
      <c r="AH17" s="79">
        <v>308016</v>
      </c>
      <c r="AI17" s="79">
        <v>308016</v>
      </c>
      <c r="AJ17" s="79">
        <v>308016</v>
      </c>
      <c r="AK17" s="78" t="s">
        <v>55</v>
      </c>
      <c r="AL17" s="79">
        <v>308016</v>
      </c>
      <c r="AM17" s="79">
        <v>308016</v>
      </c>
      <c r="AN17" s="79">
        <v>308016</v>
      </c>
      <c r="AO17" s="79">
        <v>308016</v>
      </c>
      <c r="AP17" s="79">
        <v>308016</v>
      </c>
      <c r="AQ17" s="80">
        <v>348657</v>
      </c>
      <c r="AR17" s="80">
        <v>348657</v>
      </c>
      <c r="AS17" s="80">
        <v>348657</v>
      </c>
      <c r="AT17" s="78" t="s">
        <v>55</v>
      </c>
      <c r="AU17" s="80">
        <v>348657</v>
      </c>
      <c r="AV17" s="80">
        <v>348657</v>
      </c>
      <c r="AW17" s="80">
        <v>348657</v>
      </c>
      <c r="AX17" s="80">
        <v>348657</v>
      </c>
      <c r="AY17" s="80">
        <v>348657</v>
      </c>
      <c r="AZ17" s="80">
        <v>348657</v>
      </c>
      <c r="BA17" s="80">
        <v>348657</v>
      </c>
      <c r="BB17" s="80">
        <v>348657</v>
      </c>
      <c r="BC17" s="78" t="s">
        <v>55</v>
      </c>
      <c r="BD17" s="80">
        <v>348657</v>
      </c>
      <c r="BE17" s="80">
        <v>348657</v>
      </c>
      <c r="BF17" s="80">
        <v>348657</v>
      </c>
      <c r="BG17" s="80">
        <v>348657</v>
      </c>
      <c r="BH17" s="80">
        <v>348657</v>
      </c>
      <c r="BI17" s="80">
        <v>348657</v>
      </c>
      <c r="BJ17" s="80">
        <v>348657</v>
      </c>
      <c r="BK17" s="80">
        <v>348657</v>
      </c>
      <c r="BL17" s="78" t="s">
        <v>55</v>
      </c>
      <c r="BM17" s="80">
        <v>348657</v>
      </c>
      <c r="BN17" s="80">
        <v>348657</v>
      </c>
      <c r="BO17" s="80">
        <v>348657</v>
      </c>
      <c r="BP17" s="80">
        <v>348657</v>
      </c>
      <c r="BQ17" s="80">
        <v>348657</v>
      </c>
      <c r="BR17" s="80">
        <v>348657</v>
      </c>
      <c r="BS17" s="80">
        <v>348657</v>
      </c>
    </row>
    <row r="18" spans="1:71" x14ac:dyDescent="0.2">
      <c r="A18" s="78" t="s">
        <v>78</v>
      </c>
      <c r="B18" s="79">
        <v>0</v>
      </c>
      <c r="C18" s="79">
        <v>387600</v>
      </c>
      <c r="D18" s="79">
        <v>405218.18181818182</v>
      </c>
      <c r="E18" s="79">
        <v>422836.36363636365</v>
      </c>
      <c r="F18" s="79">
        <v>457454.54545454553</v>
      </c>
      <c r="G18" s="79">
        <v>492072.72727272735</v>
      </c>
      <c r="H18" s="79">
        <v>526690.90909090918</v>
      </c>
      <c r="I18" s="79">
        <v>561309.09090909094</v>
      </c>
      <c r="J18" s="78" t="s">
        <v>78</v>
      </c>
      <c r="K18" s="79">
        <v>595927.27272727271</v>
      </c>
      <c r="L18" s="79">
        <v>630545.45454545459</v>
      </c>
      <c r="M18" s="79">
        <v>665163.63636363647</v>
      </c>
      <c r="N18" s="79">
        <v>699781.81818181823</v>
      </c>
      <c r="O18" s="79">
        <v>734400</v>
      </c>
      <c r="P18" s="79">
        <v>734400</v>
      </c>
      <c r="Q18" s="79">
        <v>734400</v>
      </c>
      <c r="R18" s="79">
        <v>734400</v>
      </c>
      <c r="S18" s="78" t="s">
        <v>78</v>
      </c>
      <c r="T18" s="79">
        <v>734400</v>
      </c>
      <c r="U18" s="79">
        <v>734400</v>
      </c>
      <c r="V18" s="79">
        <v>734400</v>
      </c>
      <c r="W18" s="79">
        <v>734400</v>
      </c>
      <c r="X18" s="79">
        <v>734400</v>
      </c>
      <c r="Y18" s="79">
        <v>734400</v>
      </c>
      <c r="Z18" s="79">
        <v>734400</v>
      </c>
      <c r="AA18" s="79">
        <v>734400</v>
      </c>
      <c r="AB18" s="78" t="s">
        <v>78</v>
      </c>
      <c r="AC18" s="79">
        <v>734400</v>
      </c>
      <c r="AD18" s="79">
        <v>734400</v>
      </c>
      <c r="AE18" s="79">
        <v>734400</v>
      </c>
      <c r="AF18" s="79">
        <v>734400</v>
      </c>
      <c r="AG18" s="79">
        <v>734400</v>
      </c>
      <c r="AH18" s="79">
        <v>734400</v>
      </c>
      <c r="AI18" s="79">
        <v>734400</v>
      </c>
      <c r="AJ18" s="79">
        <v>734400</v>
      </c>
      <c r="AK18" s="78" t="s">
        <v>78</v>
      </c>
      <c r="AL18" s="79">
        <v>734400</v>
      </c>
      <c r="AM18" s="79">
        <v>734400</v>
      </c>
      <c r="AN18" s="79">
        <v>734400</v>
      </c>
      <c r="AO18" s="79">
        <v>734400</v>
      </c>
      <c r="AP18" s="79">
        <v>734400</v>
      </c>
      <c r="AQ18" s="80">
        <v>831300</v>
      </c>
      <c r="AR18" s="80">
        <v>831300</v>
      </c>
      <c r="AS18" s="80">
        <v>831300</v>
      </c>
      <c r="AT18" s="78" t="s">
        <v>78</v>
      </c>
      <c r="AU18" s="80">
        <v>831300</v>
      </c>
      <c r="AV18" s="80">
        <v>831300</v>
      </c>
      <c r="AW18" s="80">
        <v>831300</v>
      </c>
      <c r="AX18" s="80">
        <v>831300</v>
      </c>
      <c r="AY18" s="80">
        <v>831300</v>
      </c>
      <c r="AZ18" s="80">
        <v>831300</v>
      </c>
      <c r="BA18" s="80">
        <v>831300</v>
      </c>
      <c r="BB18" s="80">
        <v>831300</v>
      </c>
      <c r="BC18" s="78" t="s">
        <v>78</v>
      </c>
      <c r="BD18" s="80">
        <v>831300</v>
      </c>
      <c r="BE18" s="80">
        <v>831300</v>
      </c>
      <c r="BF18" s="80">
        <v>831300</v>
      </c>
      <c r="BG18" s="80">
        <v>831300</v>
      </c>
      <c r="BH18" s="80">
        <v>831300</v>
      </c>
      <c r="BI18" s="80">
        <v>831300</v>
      </c>
      <c r="BJ18" s="80">
        <v>831300</v>
      </c>
      <c r="BK18" s="80">
        <v>831300</v>
      </c>
      <c r="BL18" s="78" t="s">
        <v>78</v>
      </c>
      <c r="BM18" s="80">
        <v>831300</v>
      </c>
      <c r="BN18" s="80">
        <v>831300</v>
      </c>
      <c r="BO18" s="80">
        <v>831300</v>
      </c>
      <c r="BP18" s="80">
        <v>831300</v>
      </c>
      <c r="BQ18" s="80">
        <v>831300</v>
      </c>
      <c r="BR18" s="80">
        <v>831300</v>
      </c>
      <c r="BS18" s="80">
        <v>831300</v>
      </c>
    </row>
    <row r="19" spans="1:71" x14ac:dyDescent="0.2">
      <c r="A19" s="78" t="s">
        <v>79</v>
      </c>
      <c r="B19" s="79">
        <v>0</v>
      </c>
      <c r="C19" s="79">
        <v>134720</v>
      </c>
      <c r="D19" s="79">
        <v>137207.27272727274</v>
      </c>
      <c r="E19" s="79">
        <v>139694.54545454547</v>
      </c>
      <c r="F19" s="79">
        <v>144581.81818181818</v>
      </c>
      <c r="G19" s="79">
        <v>149469.09090909091</v>
      </c>
      <c r="H19" s="79">
        <v>154356.36363636365</v>
      </c>
      <c r="I19" s="79">
        <v>159243.63636363635</v>
      </c>
      <c r="J19" s="78" t="s">
        <v>79</v>
      </c>
      <c r="K19" s="79">
        <v>164130.90909090909</v>
      </c>
      <c r="L19" s="79">
        <v>169018.18181818182</v>
      </c>
      <c r="M19" s="79">
        <v>173905.45454545456</v>
      </c>
      <c r="N19" s="79">
        <v>178792.72727272729</v>
      </c>
      <c r="O19" s="79">
        <v>183680</v>
      </c>
      <c r="P19" s="79">
        <v>183680</v>
      </c>
      <c r="Q19" s="79">
        <v>183680</v>
      </c>
      <c r="R19" s="79">
        <v>183680</v>
      </c>
      <c r="S19" s="78" t="s">
        <v>79</v>
      </c>
      <c r="T19" s="79">
        <v>183680</v>
      </c>
      <c r="U19" s="79">
        <v>183680</v>
      </c>
      <c r="V19" s="79">
        <v>183680</v>
      </c>
      <c r="W19" s="79">
        <v>183680</v>
      </c>
      <c r="X19" s="79">
        <v>183680</v>
      </c>
      <c r="Y19" s="79">
        <v>183680</v>
      </c>
      <c r="Z19" s="79">
        <v>183680</v>
      </c>
      <c r="AA19" s="79">
        <v>183680</v>
      </c>
      <c r="AB19" s="78" t="s">
        <v>79</v>
      </c>
      <c r="AC19" s="79">
        <v>183680</v>
      </c>
      <c r="AD19" s="79">
        <v>183680</v>
      </c>
      <c r="AE19" s="79">
        <v>183680</v>
      </c>
      <c r="AF19" s="79">
        <v>183680</v>
      </c>
      <c r="AG19" s="79">
        <v>183680</v>
      </c>
      <c r="AH19" s="79">
        <v>183680</v>
      </c>
      <c r="AI19" s="79">
        <v>183680</v>
      </c>
      <c r="AJ19" s="79">
        <v>183680</v>
      </c>
      <c r="AK19" s="78" t="s">
        <v>79</v>
      </c>
      <c r="AL19" s="79">
        <v>183680</v>
      </c>
      <c r="AM19" s="79">
        <v>183680</v>
      </c>
      <c r="AN19" s="79">
        <v>183680</v>
      </c>
      <c r="AO19" s="79">
        <v>183680</v>
      </c>
      <c r="AP19" s="79">
        <v>183680</v>
      </c>
      <c r="AQ19" s="80">
        <v>197360</v>
      </c>
      <c r="AR19" s="80">
        <v>197360</v>
      </c>
      <c r="AS19" s="80">
        <v>197360</v>
      </c>
      <c r="AT19" s="78" t="s">
        <v>79</v>
      </c>
      <c r="AU19" s="80">
        <v>197360</v>
      </c>
      <c r="AV19" s="80">
        <v>197360</v>
      </c>
      <c r="AW19" s="80">
        <v>197360</v>
      </c>
      <c r="AX19" s="80">
        <v>197360</v>
      </c>
      <c r="AY19" s="80">
        <v>197360</v>
      </c>
      <c r="AZ19" s="80">
        <v>197360</v>
      </c>
      <c r="BA19" s="80">
        <v>197360</v>
      </c>
      <c r="BB19" s="80">
        <v>197360</v>
      </c>
      <c r="BC19" s="78" t="s">
        <v>79</v>
      </c>
      <c r="BD19" s="80">
        <v>197360</v>
      </c>
      <c r="BE19" s="80">
        <v>197360</v>
      </c>
      <c r="BF19" s="80">
        <v>197360</v>
      </c>
      <c r="BG19" s="80">
        <v>197360</v>
      </c>
      <c r="BH19" s="80">
        <v>197360</v>
      </c>
      <c r="BI19" s="80">
        <v>197360</v>
      </c>
      <c r="BJ19" s="80">
        <v>197360</v>
      </c>
      <c r="BK19" s="80">
        <v>197360</v>
      </c>
      <c r="BL19" s="78" t="s">
        <v>79</v>
      </c>
      <c r="BM19" s="80">
        <v>197360</v>
      </c>
      <c r="BN19" s="80">
        <v>197360</v>
      </c>
      <c r="BO19" s="80">
        <v>197360</v>
      </c>
      <c r="BP19" s="80">
        <v>197360</v>
      </c>
      <c r="BQ19" s="80">
        <v>197360</v>
      </c>
      <c r="BR19" s="80">
        <v>197360</v>
      </c>
      <c r="BS19" s="80">
        <v>197360</v>
      </c>
    </row>
    <row r="20" spans="1:71" x14ac:dyDescent="0.2">
      <c r="A20" s="78" t="s">
        <v>80</v>
      </c>
      <c r="B20" s="79">
        <v>0</v>
      </c>
      <c r="C20" s="79">
        <v>160000</v>
      </c>
      <c r="D20" s="79">
        <v>160000</v>
      </c>
      <c r="E20" s="79">
        <v>160000</v>
      </c>
      <c r="F20" s="79">
        <v>160000</v>
      </c>
      <c r="G20" s="79">
        <v>160000</v>
      </c>
      <c r="H20" s="79">
        <v>160000</v>
      </c>
      <c r="I20" s="79">
        <v>160000</v>
      </c>
      <c r="J20" s="78" t="s">
        <v>80</v>
      </c>
      <c r="K20" s="79">
        <v>160000</v>
      </c>
      <c r="L20" s="79">
        <v>160000</v>
      </c>
      <c r="M20" s="79">
        <v>160000</v>
      </c>
      <c r="N20" s="79">
        <v>160000</v>
      </c>
      <c r="O20" s="79">
        <v>160000</v>
      </c>
      <c r="P20" s="79">
        <v>160000</v>
      </c>
      <c r="Q20" s="79">
        <v>160000</v>
      </c>
      <c r="R20" s="79">
        <v>160000</v>
      </c>
      <c r="S20" s="78" t="s">
        <v>80</v>
      </c>
      <c r="T20" s="79">
        <v>160000</v>
      </c>
      <c r="U20" s="79">
        <v>160000</v>
      </c>
      <c r="V20" s="79">
        <v>160000</v>
      </c>
      <c r="W20" s="79">
        <v>160000</v>
      </c>
      <c r="X20" s="79">
        <v>160000</v>
      </c>
      <c r="Y20" s="79">
        <v>160000</v>
      </c>
      <c r="Z20" s="79">
        <v>160000</v>
      </c>
      <c r="AA20" s="79">
        <v>160000</v>
      </c>
      <c r="AB20" s="78" t="s">
        <v>80</v>
      </c>
      <c r="AC20" s="79">
        <v>160000</v>
      </c>
      <c r="AD20" s="79">
        <v>160000</v>
      </c>
      <c r="AE20" s="79">
        <v>160000</v>
      </c>
      <c r="AF20" s="79">
        <v>160000</v>
      </c>
      <c r="AG20" s="79">
        <v>160000</v>
      </c>
      <c r="AH20" s="79">
        <v>160000</v>
      </c>
      <c r="AI20" s="79">
        <v>160000</v>
      </c>
      <c r="AJ20" s="79">
        <v>160000</v>
      </c>
      <c r="AK20" s="78" t="s">
        <v>80</v>
      </c>
      <c r="AL20" s="79">
        <v>160000</v>
      </c>
      <c r="AM20" s="79">
        <v>160000</v>
      </c>
      <c r="AN20" s="79">
        <v>160000</v>
      </c>
      <c r="AO20" s="79">
        <v>160000</v>
      </c>
      <c r="AP20" s="79">
        <v>160000</v>
      </c>
      <c r="AQ20" s="80">
        <v>160000</v>
      </c>
      <c r="AR20" s="80">
        <v>160000</v>
      </c>
      <c r="AS20" s="80">
        <v>160000</v>
      </c>
      <c r="AT20" s="78" t="s">
        <v>80</v>
      </c>
      <c r="AU20" s="80">
        <v>160000</v>
      </c>
      <c r="AV20" s="80">
        <v>160000</v>
      </c>
      <c r="AW20" s="80">
        <v>160000</v>
      </c>
      <c r="AX20" s="80">
        <v>160000</v>
      </c>
      <c r="AY20" s="80">
        <v>160000</v>
      </c>
      <c r="AZ20" s="80">
        <v>160000</v>
      </c>
      <c r="BA20" s="80">
        <v>160000</v>
      </c>
      <c r="BB20" s="80">
        <v>160000</v>
      </c>
      <c r="BC20" s="78" t="s">
        <v>80</v>
      </c>
      <c r="BD20" s="80">
        <v>160000</v>
      </c>
      <c r="BE20" s="80">
        <v>160000</v>
      </c>
      <c r="BF20" s="80">
        <v>160000</v>
      </c>
      <c r="BG20" s="80">
        <v>160000</v>
      </c>
      <c r="BH20" s="80">
        <v>160000</v>
      </c>
      <c r="BI20" s="80">
        <v>160000</v>
      </c>
      <c r="BJ20" s="80">
        <v>160000</v>
      </c>
      <c r="BK20" s="80">
        <v>160000</v>
      </c>
      <c r="BL20" s="78" t="s">
        <v>80</v>
      </c>
      <c r="BM20" s="80">
        <v>160000</v>
      </c>
      <c r="BN20" s="80">
        <v>160000</v>
      </c>
      <c r="BO20" s="80">
        <v>160000</v>
      </c>
      <c r="BP20" s="80">
        <v>160000</v>
      </c>
      <c r="BQ20" s="80">
        <v>160000</v>
      </c>
      <c r="BR20" s="80">
        <v>160000</v>
      </c>
      <c r="BS20" s="80">
        <v>160000</v>
      </c>
    </row>
    <row r="21" spans="1:71" ht="25.5" x14ac:dyDescent="0.2">
      <c r="A21" s="88" t="s">
        <v>59</v>
      </c>
      <c r="B21" s="79"/>
      <c r="C21" s="79">
        <v>182400</v>
      </c>
      <c r="D21" s="79">
        <v>190690.90909090909</v>
      </c>
      <c r="E21" s="79">
        <v>198981.81818181821</v>
      </c>
      <c r="F21" s="79">
        <v>215272.72727272729</v>
      </c>
      <c r="G21" s="79">
        <v>231563.63636363641</v>
      </c>
      <c r="H21" s="79">
        <v>247854.5454545455</v>
      </c>
      <c r="I21" s="79">
        <v>264145.45454545453</v>
      </c>
      <c r="J21" s="88" t="s">
        <v>59</v>
      </c>
      <c r="K21" s="79">
        <v>280436.36363636365</v>
      </c>
      <c r="L21" s="79">
        <v>296727.27272727276</v>
      </c>
      <c r="M21" s="79">
        <v>313018.18181818182</v>
      </c>
      <c r="N21" s="79">
        <v>329309.09090909094</v>
      </c>
      <c r="O21" s="79">
        <v>345600</v>
      </c>
      <c r="P21" s="79">
        <v>345600</v>
      </c>
      <c r="Q21" s="79">
        <v>345600</v>
      </c>
      <c r="R21" s="79">
        <v>345600</v>
      </c>
      <c r="S21" s="88" t="s">
        <v>59</v>
      </c>
      <c r="T21" s="79">
        <v>345600</v>
      </c>
      <c r="U21" s="79">
        <v>345600</v>
      </c>
      <c r="V21" s="79">
        <v>345600</v>
      </c>
      <c r="W21" s="79">
        <v>345600</v>
      </c>
      <c r="X21" s="79">
        <v>345600</v>
      </c>
      <c r="Y21" s="79">
        <v>345600</v>
      </c>
      <c r="Z21" s="79">
        <v>345600</v>
      </c>
      <c r="AA21" s="79">
        <v>345600</v>
      </c>
      <c r="AB21" s="88" t="s">
        <v>59</v>
      </c>
      <c r="AC21" s="79">
        <v>345600</v>
      </c>
      <c r="AD21" s="79">
        <v>345600</v>
      </c>
      <c r="AE21" s="79">
        <v>345600</v>
      </c>
      <c r="AF21" s="79">
        <v>345600</v>
      </c>
      <c r="AG21" s="79">
        <v>345600</v>
      </c>
      <c r="AH21" s="79">
        <v>345600</v>
      </c>
      <c r="AI21" s="79">
        <v>345600</v>
      </c>
      <c r="AJ21" s="79">
        <v>345600</v>
      </c>
      <c r="AK21" s="88" t="s">
        <v>59</v>
      </c>
      <c r="AL21" s="79">
        <v>345600</v>
      </c>
      <c r="AM21" s="79">
        <v>345600</v>
      </c>
      <c r="AN21" s="79">
        <v>345600</v>
      </c>
      <c r="AO21" s="79">
        <v>345600</v>
      </c>
      <c r="AP21" s="79">
        <v>345600</v>
      </c>
      <c r="AQ21" s="80">
        <v>391200</v>
      </c>
      <c r="AR21" s="80">
        <v>391200</v>
      </c>
      <c r="AS21" s="80">
        <v>391200</v>
      </c>
      <c r="AT21" s="88" t="s">
        <v>59</v>
      </c>
      <c r="AU21" s="80">
        <v>391200</v>
      </c>
      <c r="AV21" s="80">
        <v>391200</v>
      </c>
      <c r="AW21" s="80">
        <v>391200</v>
      </c>
      <c r="AX21" s="80">
        <v>391200</v>
      </c>
      <c r="AY21" s="80">
        <v>391200</v>
      </c>
      <c r="AZ21" s="80">
        <v>391200</v>
      </c>
      <c r="BA21" s="80">
        <v>391200</v>
      </c>
      <c r="BB21" s="80">
        <v>391200</v>
      </c>
      <c r="BC21" s="88" t="s">
        <v>59</v>
      </c>
      <c r="BD21" s="80">
        <v>391200</v>
      </c>
      <c r="BE21" s="80">
        <v>391200</v>
      </c>
      <c r="BF21" s="80">
        <v>391200</v>
      </c>
      <c r="BG21" s="80">
        <v>391200</v>
      </c>
      <c r="BH21" s="80">
        <v>391200</v>
      </c>
      <c r="BI21" s="80">
        <v>391200</v>
      </c>
      <c r="BJ21" s="80">
        <v>391200</v>
      </c>
      <c r="BK21" s="80">
        <v>391200</v>
      </c>
      <c r="BL21" s="88" t="s">
        <v>59</v>
      </c>
      <c r="BM21" s="80">
        <v>391200</v>
      </c>
      <c r="BN21" s="80">
        <v>391200</v>
      </c>
      <c r="BO21" s="80">
        <v>391200</v>
      </c>
      <c r="BP21" s="80">
        <v>391200</v>
      </c>
      <c r="BQ21" s="80">
        <v>391200</v>
      </c>
      <c r="BR21" s="80">
        <v>391200</v>
      </c>
      <c r="BS21" s="80">
        <v>391200</v>
      </c>
    </row>
    <row r="22" spans="1:71" x14ac:dyDescent="0.2">
      <c r="A22" s="88" t="s">
        <v>63</v>
      </c>
      <c r="B22" s="79">
        <v>0</v>
      </c>
      <c r="C22" s="79">
        <v>201576</v>
      </c>
      <c r="D22" s="79">
        <v>224265.86025544704</v>
      </c>
      <c r="E22" s="79">
        <v>247663.87377911343</v>
      </c>
      <c r="F22" s="79">
        <v>280645.83020285505</v>
      </c>
      <c r="G22" s="79">
        <v>307991.98196844483</v>
      </c>
      <c r="H22" s="79">
        <v>336716.46581517655</v>
      </c>
      <c r="I22" s="79">
        <v>366833.41848234407</v>
      </c>
      <c r="J22" s="88" t="s">
        <v>63</v>
      </c>
      <c r="K22" s="79">
        <v>398356.97670924111</v>
      </c>
      <c r="L22" s="79">
        <v>431301.27723516151</v>
      </c>
      <c r="M22" s="79">
        <v>465680.45679939899</v>
      </c>
      <c r="N22" s="79">
        <v>501508.65214124718</v>
      </c>
      <c r="O22" s="79">
        <v>538800</v>
      </c>
      <c r="P22" s="79">
        <v>538800</v>
      </c>
      <c r="Q22" s="79">
        <v>538800</v>
      </c>
      <c r="R22" s="79">
        <v>538800</v>
      </c>
      <c r="S22" s="88" t="s">
        <v>63</v>
      </c>
      <c r="T22" s="79">
        <v>538800</v>
      </c>
      <c r="U22" s="79">
        <v>538800</v>
      </c>
      <c r="V22" s="79">
        <v>538800</v>
      </c>
      <c r="W22" s="79">
        <v>538800</v>
      </c>
      <c r="X22" s="79">
        <v>538800</v>
      </c>
      <c r="Y22" s="79">
        <v>538800</v>
      </c>
      <c r="Z22" s="79">
        <v>538800</v>
      </c>
      <c r="AA22" s="79">
        <v>538800</v>
      </c>
      <c r="AB22" s="88" t="s">
        <v>63</v>
      </c>
      <c r="AC22" s="79">
        <v>538800</v>
      </c>
      <c r="AD22" s="79">
        <v>538800</v>
      </c>
      <c r="AE22" s="79">
        <v>538800</v>
      </c>
      <c r="AF22" s="79">
        <v>538800</v>
      </c>
      <c r="AG22" s="79">
        <v>538800</v>
      </c>
      <c r="AH22" s="79">
        <v>538800</v>
      </c>
      <c r="AI22" s="79">
        <v>538800</v>
      </c>
      <c r="AJ22" s="79">
        <v>538800</v>
      </c>
      <c r="AK22" s="88" t="s">
        <v>63</v>
      </c>
      <c r="AL22" s="79">
        <v>538800</v>
      </c>
      <c r="AM22" s="79">
        <v>538800</v>
      </c>
      <c r="AN22" s="79">
        <v>538800</v>
      </c>
      <c r="AO22" s="79">
        <v>538800</v>
      </c>
      <c r="AP22" s="79">
        <v>538800</v>
      </c>
      <c r="AQ22" s="80">
        <v>604350</v>
      </c>
      <c r="AR22" s="80">
        <v>604350</v>
      </c>
      <c r="AS22" s="80">
        <v>604350</v>
      </c>
      <c r="AT22" s="88" t="s">
        <v>63</v>
      </c>
      <c r="AU22" s="80">
        <v>604350</v>
      </c>
      <c r="AV22" s="80">
        <v>604350</v>
      </c>
      <c r="AW22" s="80">
        <v>604350</v>
      </c>
      <c r="AX22" s="80">
        <v>604350</v>
      </c>
      <c r="AY22" s="80">
        <v>604350</v>
      </c>
      <c r="AZ22" s="80">
        <v>604350</v>
      </c>
      <c r="BA22" s="80">
        <v>604350</v>
      </c>
      <c r="BB22" s="80">
        <v>604350</v>
      </c>
      <c r="BC22" s="88" t="s">
        <v>63</v>
      </c>
      <c r="BD22" s="80">
        <v>604350</v>
      </c>
      <c r="BE22" s="80">
        <v>604350</v>
      </c>
      <c r="BF22" s="80">
        <v>604350</v>
      </c>
      <c r="BG22" s="80">
        <v>604350</v>
      </c>
      <c r="BH22" s="80">
        <v>604350</v>
      </c>
      <c r="BI22" s="80">
        <v>604350</v>
      </c>
      <c r="BJ22" s="80">
        <v>604350</v>
      </c>
      <c r="BK22" s="80">
        <v>604350</v>
      </c>
      <c r="BL22" s="88" t="s">
        <v>63</v>
      </c>
      <c r="BM22" s="80">
        <v>604350</v>
      </c>
      <c r="BN22" s="80">
        <v>604350</v>
      </c>
      <c r="BO22" s="80">
        <v>604350</v>
      </c>
      <c r="BP22" s="80">
        <v>604350</v>
      </c>
      <c r="BQ22" s="80">
        <v>604350</v>
      </c>
      <c r="BR22" s="80">
        <v>604350</v>
      </c>
      <c r="BS22" s="80">
        <v>604350</v>
      </c>
    </row>
    <row r="23" spans="1:71" x14ac:dyDescent="0.2">
      <c r="A23" s="78" t="s">
        <v>81</v>
      </c>
      <c r="B23" s="79">
        <v>0</v>
      </c>
      <c r="C23" s="79">
        <v>720788</v>
      </c>
      <c r="D23" s="79">
        <v>632132.93012772349</v>
      </c>
      <c r="E23" s="79">
        <v>623831.9368895567</v>
      </c>
      <c r="F23" s="79">
        <v>680322.91510142758</v>
      </c>
      <c r="G23" s="79">
        <v>673995.99098422239</v>
      </c>
      <c r="H23" s="79">
        <v>728358.23290758824</v>
      </c>
      <c r="I23" s="79">
        <v>723416.70924117207</v>
      </c>
      <c r="J23" s="78" t="s">
        <v>81</v>
      </c>
      <c r="K23" s="79">
        <v>779178.48835462052</v>
      </c>
      <c r="L23" s="79">
        <v>775650.63861758076</v>
      </c>
      <c r="M23" s="79">
        <v>832840.22839969955</v>
      </c>
      <c r="N23" s="79">
        <v>830754.32607062359</v>
      </c>
      <c r="O23" s="79">
        <v>889400</v>
      </c>
      <c r="P23" s="79">
        <v>889400</v>
      </c>
      <c r="Q23" s="79">
        <v>889400</v>
      </c>
      <c r="R23" s="79">
        <v>889400</v>
      </c>
      <c r="S23" s="78" t="s">
        <v>81</v>
      </c>
      <c r="T23" s="79">
        <v>889400</v>
      </c>
      <c r="U23" s="79">
        <v>889400</v>
      </c>
      <c r="V23" s="79">
        <v>889400</v>
      </c>
      <c r="W23" s="79">
        <v>889400</v>
      </c>
      <c r="X23" s="79">
        <v>889400</v>
      </c>
      <c r="Y23" s="79">
        <v>889400</v>
      </c>
      <c r="Z23" s="79">
        <v>889400</v>
      </c>
      <c r="AA23" s="79">
        <v>889400</v>
      </c>
      <c r="AB23" s="78" t="s">
        <v>81</v>
      </c>
      <c r="AC23" s="79">
        <v>889400</v>
      </c>
      <c r="AD23" s="79">
        <v>889400</v>
      </c>
      <c r="AE23" s="79">
        <v>889400</v>
      </c>
      <c r="AF23" s="79">
        <v>889400</v>
      </c>
      <c r="AG23" s="79">
        <v>889400</v>
      </c>
      <c r="AH23" s="79">
        <v>889400</v>
      </c>
      <c r="AI23" s="79">
        <v>889400</v>
      </c>
      <c r="AJ23" s="79">
        <v>889400</v>
      </c>
      <c r="AK23" s="78" t="s">
        <v>81</v>
      </c>
      <c r="AL23" s="79">
        <v>889400</v>
      </c>
      <c r="AM23" s="79">
        <v>889400</v>
      </c>
      <c r="AN23" s="79">
        <v>889400</v>
      </c>
      <c r="AO23" s="79">
        <v>889400</v>
      </c>
      <c r="AP23" s="79">
        <v>889400</v>
      </c>
      <c r="AQ23" s="80">
        <v>922175</v>
      </c>
      <c r="AR23" s="80">
        <v>922175</v>
      </c>
      <c r="AS23" s="80">
        <v>922175</v>
      </c>
      <c r="AT23" s="78" t="s">
        <v>81</v>
      </c>
      <c r="AU23" s="80">
        <v>922175</v>
      </c>
      <c r="AV23" s="80">
        <v>922175</v>
      </c>
      <c r="AW23" s="80">
        <v>922175</v>
      </c>
      <c r="AX23" s="80">
        <v>922175</v>
      </c>
      <c r="AY23" s="80">
        <v>922175</v>
      </c>
      <c r="AZ23" s="80">
        <v>922175</v>
      </c>
      <c r="BA23" s="80">
        <v>922175</v>
      </c>
      <c r="BB23" s="80">
        <v>922175</v>
      </c>
      <c r="BC23" s="78" t="s">
        <v>81</v>
      </c>
      <c r="BD23" s="80">
        <v>922175</v>
      </c>
      <c r="BE23" s="80">
        <v>922175</v>
      </c>
      <c r="BF23" s="80">
        <v>922175</v>
      </c>
      <c r="BG23" s="80">
        <v>922175</v>
      </c>
      <c r="BH23" s="80">
        <v>922175</v>
      </c>
      <c r="BI23" s="80">
        <v>922175</v>
      </c>
      <c r="BJ23" s="80">
        <v>922175</v>
      </c>
      <c r="BK23" s="80">
        <v>922175</v>
      </c>
      <c r="BL23" s="78" t="s">
        <v>81</v>
      </c>
      <c r="BM23" s="80">
        <v>922175</v>
      </c>
      <c r="BN23" s="80">
        <v>922175</v>
      </c>
      <c r="BO23" s="80">
        <v>922175</v>
      </c>
      <c r="BP23" s="80">
        <v>922175</v>
      </c>
      <c r="BQ23" s="80">
        <v>922175</v>
      </c>
      <c r="BR23" s="80">
        <v>922175</v>
      </c>
      <c r="BS23" s="80">
        <v>922175</v>
      </c>
    </row>
    <row r="24" spans="1:71" x14ac:dyDescent="0.2">
      <c r="B24" s="83"/>
      <c r="C24" s="83"/>
      <c r="D24" s="83"/>
      <c r="E24" s="83"/>
      <c r="F24" s="83"/>
      <c r="G24" s="83"/>
      <c r="H24" s="83"/>
      <c r="I24" s="83"/>
      <c r="K24" s="83"/>
      <c r="L24" s="83"/>
      <c r="M24" s="83"/>
      <c r="N24" s="83"/>
      <c r="O24" s="83"/>
      <c r="P24" s="83"/>
      <c r="Q24" s="83"/>
      <c r="R24" s="83"/>
      <c r="T24" s="83"/>
      <c r="U24" s="83"/>
      <c r="V24" s="83"/>
      <c r="W24" s="83"/>
      <c r="X24" s="83"/>
      <c r="Y24" s="83"/>
      <c r="Z24" s="83"/>
      <c r="AA24" s="83"/>
      <c r="AC24" s="83"/>
      <c r="AD24" s="83"/>
      <c r="AE24" s="83"/>
      <c r="AF24" s="83"/>
      <c r="AG24" s="83"/>
      <c r="AH24" s="83"/>
      <c r="AI24" s="83"/>
      <c r="AJ24" s="83"/>
      <c r="AL24" s="83"/>
      <c r="AM24" s="83"/>
      <c r="AN24" s="83"/>
      <c r="AO24" s="83"/>
      <c r="AP24" s="83"/>
      <c r="AQ24" s="84"/>
      <c r="AR24" s="84"/>
      <c r="AS24" s="84"/>
      <c r="AU24" s="84"/>
      <c r="AV24" s="84"/>
      <c r="AW24" s="84"/>
      <c r="AX24" s="84"/>
      <c r="AY24" s="84"/>
      <c r="AZ24" s="84"/>
      <c r="BA24" s="84"/>
      <c r="BB24" s="84"/>
      <c r="BD24" s="84"/>
      <c r="BE24" s="84"/>
      <c r="BF24" s="84"/>
      <c r="BG24" s="84"/>
      <c r="BH24" s="84"/>
      <c r="BI24" s="84"/>
      <c r="BJ24" s="84"/>
      <c r="BK24" s="84"/>
      <c r="BM24" s="84"/>
      <c r="BN24" s="84"/>
      <c r="BO24" s="84"/>
      <c r="BP24" s="84"/>
      <c r="BQ24" s="84"/>
      <c r="BR24" s="84"/>
      <c r="BS24" s="84"/>
    </row>
    <row r="25" spans="1:71" ht="25.5" x14ac:dyDescent="0.2">
      <c r="A25" s="88" t="s">
        <v>84</v>
      </c>
      <c r="B25" s="79"/>
      <c r="C25" s="79">
        <v>700000</v>
      </c>
      <c r="D25" s="79">
        <v>700000</v>
      </c>
      <c r="E25" s="79">
        <v>700000</v>
      </c>
      <c r="F25" s="79">
        <v>700000</v>
      </c>
      <c r="G25" s="79">
        <v>700000</v>
      </c>
      <c r="H25" s="79">
        <v>700000</v>
      </c>
      <c r="I25" s="79">
        <v>700000</v>
      </c>
      <c r="J25" s="88" t="s">
        <v>84</v>
      </c>
      <c r="K25" s="79">
        <v>700000</v>
      </c>
      <c r="L25" s="79">
        <v>700000</v>
      </c>
      <c r="M25" s="79">
        <v>700000</v>
      </c>
      <c r="N25" s="79">
        <v>700000</v>
      </c>
      <c r="O25" s="79">
        <v>700000</v>
      </c>
      <c r="P25" s="79">
        <v>700000</v>
      </c>
      <c r="Q25" s="79">
        <v>700000</v>
      </c>
      <c r="R25" s="79">
        <v>700000</v>
      </c>
      <c r="S25" s="88" t="s">
        <v>84</v>
      </c>
      <c r="T25" s="79">
        <v>700000</v>
      </c>
      <c r="U25" s="79">
        <v>700000</v>
      </c>
      <c r="V25" s="79">
        <v>700000</v>
      </c>
      <c r="W25" s="79">
        <v>700000</v>
      </c>
      <c r="X25" s="79">
        <v>700000</v>
      </c>
      <c r="Y25" s="79">
        <v>700000</v>
      </c>
      <c r="Z25" s="79">
        <v>700000</v>
      </c>
      <c r="AA25" s="79">
        <v>700000</v>
      </c>
      <c r="AB25" s="88" t="s">
        <v>84</v>
      </c>
      <c r="AC25" s="79">
        <v>700000</v>
      </c>
      <c r="AD25" s="79">
        <v>700000</v>
      </c>
      <c r="AE25" s="79">
        <v>700000</v>
      </c>
      <c r="AF25" s="79">
        <v>700000</v>
      </c>
      <c r="AG25" s="79">
        <v>700000</v>
      </c>
      <c r="AH25" s="79">
        <v>700000</v>
      </c>
      <c r="AI25" s="79">
        <v>700000</v>
      </c>
      <c r="AJ25" s="79">
        <v>700000</v>
      </c>
      <c r="AK25" s="88" t="s">
        <v>84</v>
      </c>
      <c r="AL25" s="79">
        <v>700000</v>
      </c>
      <c r="AM25" s="79">
        <v>700000</v>
      </c>
      <c r="AN25" s="79">
        <v>700000</v>
      </c>
      <c r="AO25" s="79">
        <v>700000</v>
      </c>
      <c r="AP25" s="79">
        <v>700000</v>
      </c>
      <c r="AQ25" s="80">
        <v>700000</v>
      </c>
      <c r="AR25" s="80">
        <v>700000</v>
      </c>
      <c r="AS25" s="80">
        <v>700000</v>
      </c>
      <c r="AT25" s="88" t="s">
        <v>84</v>
      </c>
      <c r="AU25" s="80">
        <v>700000</v>
      </c>
      <c r="AV25" s="80">
        <v>700000</v>
      </c>
      <c r="AW25" s="80">
        <v>700000</v>
      </c>
      <c r="AX25" s="80">
        <v>700000</v>
      </c>
      <c r="AY25" s="80">
        <v>700000</v>
      </c>
      <c r="AZ25" s="80">
        <v>700000</v>
      </c>
      <c r="BA25" s="80">
        <v>700000</v>
      </c>
      <c r="BB25" s="80">
        <v>700000</v>
      </c>
      <c r="BC25" s="88" t="s">
        <v>84</v>
      </c>
      <c r="BD25" s="80">
        <v>700000</v>
      </c>
      <c r="BE25" s="80">
        <v>700000</v>
      </c>
      <c r="BF25" s="80">
        <v>700000</v>
      </c>
      <c r="BG25" s="80">
        <v>700000</v>
      </c>
      <c r="BH25" s="80">
        <v>700000</v>
      </c>
      <c r="BI25" s="80">
        <v>700000</v>
      </c>
      <c r="BJ25" s="80">
        <v>700000</v>
      </c>
      <c r="BK25" s="80">
        <v>700000</v>
      </c>
      <c r="BL25" s="88" t="s">
        <v>84</v>
      </c>
      <c r="BM25" s="80">
        <v>700000</v>
      </c>
      <c r="BN25" s="80">
        <v>700000</v>
      </c>
      <c r="BO25" s="80">
        <v>700000</v>
      </c>
      <c r="BP25" s="80">
        <v>700000</v>
      </c>
      <c r="BQ25" s="80">
        <v>700000</v>
      </c>
      <c r="BR25" s="80">
        <v>700000</v>
      </c>
      <c r="BS25" s="80">
        <v>700000</v>
      </c>
    </row>
    <row r="26" spans="1:71" x14ac:dyDescent="0.2">
      <c r="A26" s="88" t="s">
        <v>85</v>
      </c>
      <c r="B26" s="79"/>
      <c r="C26" s="79">
        <v>140000</v>
      </c>
      <c r="D26" s="79">
        <v>280000</v>
      </c>
      <c r="E26" s="79">
        <v>420000</v>
      </c>
      <c r="F26" s="79">
        <v>560000</v>
      </c>
      <c r="G26" s="79">
        <v>560000</v>
      </c>
      <c r="H26" s="79">
        <v>560000</v>
      </c>
      <c r="I26" s="79">
        <v>560000</v>
      </c>
      <c r="J26" s="88" t="s">
        <v>85</v>
      </c>
      <c r="K26" s="79">
        <v>560000</v>
      </c>
      <c r="L26" s="79">
        <v>560000</v>
      </c>
      <c r="M26" s="79">
        <v>560000</v>
      </c>
      <c r="N26" s="79">
        <v>560000</v>
      </c>
      <c r="O26" s="79">
        <v>560000</v>
      </c>
      <c r="P26" s="79">
        <v>560000</v>
      </c>
      <c r="Q26" s="79">
        <v>560000</v>
      </c>
      <c r="R26" s="79">
        <v>560000</v>
      </c>
      <c r="S26" s="88" t="s">
        <v>85</v>
      </c>
      <c r="T26" s="79">
        <v>560000</v>
      </c>
      <c r="U26" s="79">
        <v>560000</v>
      </c>
      <c r="V26" s="79">
        <v>560000</v>
      </c>
      <c r="W26" s="79">
        <v>560000</v>
      </c>
      <c r="X26" s="79">
        <v>560000</v>
      </c>
      <c r="Y26" s="79">
        <v>560000</v>
      </c>
      <c r="Z26" s="79">
        <v>560000</v>
      </c>
      <c r="AA26" s="79">
        <v>560000</v>
      </c>
      <c r="AB26" s="88" t="s">
        <v>85</v>
      </c>
      <c r="AC26" s="79">
        <v>560000</v>
      </c>
      <c r="AD26" s="79">
        <v>560000</v>
      </c>
      <c r="AE26" s="79">
        <v>560000</v>
      </c>
      <c r="AF26" s="79">
        <v>560000</v>
      </c>
      <c r="AG26" s="79">
        <v>560000</v>
      </c>
      <c r="AH26" s="79">
        <v>560000</v>
      </c>
      <c r="AI26" s="79">
        <v>560000</v>
      </c>
      <c r="AJ26" s="79">
        <v>560000</v>
      </c>
      <c r="AK26" s="88" t="s">
        <v>85</v>
      </c>
      <c r="AL26" s="79">
        <v>560000</v>
      </c>
      <c r="AM26" s="79">
        <v>560000</v>
      </c>
      <c r="AN26" s="79">
        <v>560000</v>
      </c>
      <c r="AO26" s="79">
        <v>560000</v>
      </c>
      <c r="AP26" s="79">
        <v>560000</v>
      </c>
      <c r="AQ26" s="80">
        <v>560000</v>
      </c>
      <c r="AR26" s="80">
        <v>560000</v>
      </c>
      <c r="AS26" s="80">
        <v>560000</v>
      </c>
      <c r="AT26" s="88" t="s">
        <v>85</v>
      </c>
      <c r="AU26" s="80">
        <v>560000</v>
      </c>
      <c r="AV26" s="80">
        <v>560000</v>
      </c>
      <c r="AW26" s="80">
        <v>560000</v>
      </c>
      <c r="AX26" s="80">
        <v>560000</v>
      </c>
      <c r="AY26" s="80">
        <v>560000</v>
      </c>
      <c r="AZ26" s="80">
        <v>560000</v>
      </c>
      <c r="BA26" s="80">
        <v>560000</v>
      </c>
      <c r="BB26" s="80">
        <v>560000</v>
      </c>
      <c r="BC26" s="88" t="s">
        <v>85</v>
      </c>
      <c r="BD26" s="80">
        <v>560000</v>
      </c>
      <c r="BE26" s="80">
        <v>560000</v>
      </c>
      <c r="BF26" s="80">
        <v>560000</v>
      </c>
      <c r="BG26" s="80">
        <v>560000</v>
      </c>
      <c r="BH26" s="80">
        <v>560000</v>
      </c>
      <c r="BI26" s="80">
        <v>560000</v>
      </c>
      <c r="BJ26" s="80">
        <v>560000</v>
      </c>
      <c r="BK26" s="80">
        <v>560000</v>
      </c>
      <c r="BL26" s="88" t="s">
        <v>85</v>
      </c>
      <c r="BM26" s="80">
        <v>560000</v>
      </c>
      <c r="BN26" s="80">
        <v>560000</v>
      </c>
      <c r="BO26" s="80">
        <v>560000</v>
      </c>
      <c r="BP26" s="80">
        <v>560000</v>
      </c>
      <c r="BQ26" s="80">
        <v>560000</v>
      </c>
      <c r="BR26" s="80">
        <v>560000</v>
      </c>
      <c r="BS26" s="80">
        <v>560000</v>
      </c>
    </row>
    <row r="27" spans="1:71" x14ac:dyDescent="0.2">
      <c r="B27" s="83"/>
      <c r="C27" s="83"/>
      <c r="D27" s="83"/>
      <c r="E27" s="83"/>
      <c r="F27" s="83"/>
      <c r="G27" s="83"/>
      <c r="H27" s="83"/>
      <c r="I27" s="83"/>
      <c r="K27" s="83"/>
      <c r="L27" s="83"/>
      <c r="M27" s="83"/>
      <c r="N27" s="83"/>
      <c r="O27" s="83"/>
      <c r="P27" s="83"/>
      <c r="Q27" s="83"/>
      <c r="R27" s="83"/>
      <c r="T27" s="83"/>
      <c r="U27" s="83"/>
      <c r="V27" s="83"/>
      <c r="W27" s="83"/>
      <c r="X27" s="83"/>
      <c r="Y27" s="83"/>
      <c r="Z27" s="83"/>
      <c r="AA27" s="83"/>
      <c r="AC27" s="83"/>
      <c r="AD27" s="83"/>
      <c r="AE27" s="83"/>
      <c r="AF27" s="83"/>
      <c r="AG27" s="83"/>
      <c r="AH27" s="83"/>
      <c r="AI27" s="83"/>
      <c r="AJ27" s="83"/>
      <c r="AL27" s="83"/>
      <c r="AM27" s="83"/>
      <c r="AN27" s="83"/>
      <c r="AO27" s="83"/>
      <c r="AP27" s="83"/>
      <c r="AQ27" s="84"/>
      <c r="AR27" s="84"/>
      <c r="AS27" s="84"/>
      <c r="AU27" s="84"/>
      <c r="AV27" s="84"/>
      <c r="AW27" s="84"/>
      <c r="AX27" s="84"/>
      <c r="AY27" s="84"/>
      <c r="AZ27" s="84"/>
      <c r="BA27" s="84"/>
      <c r="BB27" s="84"/>
      <c r="BD27" s="84"/>
      <c r="BE27" s="84"/>
      <c r="BF27" s="84"/>
      <c r="BG27" s="84"/>
      <c r="BH27" s="84"/>
      <c r="BI27" s="84"/>
      <c r="BJ27" s="84"/>
      <c r="BK27" s="84"/>
      <c r="BM27" s="84"/>
      <c r="BN27" s="84"/>
      <c r="BO27" s="84"/>
      <c r="BP27" s="84"/>
      <c r="BQ27" s="84"/>
      <c r="BR27" s="84"/>
      <c r="BS27" s="84"/>
    </row>
    <row r="28" spans="1:71" x14ac:dyDescent="0.2">
      <c r="A28" s="78" t="s">
        <v>88</v>
      </c>
      <c r="B28" s="79">
        <v>0</v>
      </c>
      <c r="C28" s="79">
        <v>2000000</v>
      </c>
      <c r="D28" s="79">
        <v>2090909.0909090908</v>
      </c>
      <c r="E28" s="79">
        <v>2181818.1818181816</v>
      </c>
      <c r="F28" s="79">
        <v>2272727.2727272725</v>
      </c>
      <c r="G28" s="79">
        <v>2363636.3636363633</v>
      </c>
      <c r="H28" s="79">
        <v>2454545.4545454541</v>
      </c>
      <c r="I28" s="79">
        <v>2545454.5454545449</v>
      </c>
      <c r="J28" s="78" t="s">
        <v>88</v>
      </c>
      <c r="K28" s="79">
        <v>2636363.6363636358</v>
      </c>
      <c r="L28" s="79">
        <v>2727272.7272727266</v>
      </c>
      <c r="M28" s="79">
        <v>2818181.8181818174</v>
      </c>
      <c r="N28" s="79">
        <v>2909090.9090909082</v>
      </c>
      <c r="O28" s="79">
        <v>3000000</v>
      </c>
      <c r="P28" s="79">
        <v>3000000</v>
      </c>
      <c r="Q28" s="79">
        <v>3000000</v>
      </c>
      <c r="R28" s="79">
        <v>3000000</v>
      </c>
      <c r="S28" s="78" t="s">
        <v>88</v>
      </c>
      <c r="T28" s="79">
        <v>3000000</v>
      </c>
      <c r="U28" s="79">
        <v>3000000</v>
      </c>
      <c r="V28" s="79">
        <v>3000000</v>
      </c>
      <c r="W28" s="79">
        <v>3000000</v>
      </c>
      <c r="X28" s="79">
        <v>3000000</v>
      </c>
      <c r="Y28" s="79">
        <v>3000000</v>
      </c>
      <c r="Z28" s="79">
        <v>3000000</v>
      </c>
      <c r="AA28" s="79">
        <v>3000000</v>
      </c>
      <c r="AB28" s="78" t="s">
        <v>88</v>
      </c>
      <c r="AC28" s="79">
        <v>3000000</v>
      </c>
      <c r="AD28" s="79">
        <v>3000000</v>
      </c>
      <c r="AE28" s="79">
        <v>3000000</v>
      </c>
      <c r="AF28" s="79">
        <v>3000000</v>
      </c>
      <c r="AG28" s="79">
        <v>3000000</v>
      </c>
      <c r="AH28" s="79">
        <v>3000000</v>
      </c>
      <c r="AI28" s="79">
        <v>3000000</v>
      </c>
      <c r="AJ28" s="79">
        <v>3000000</v>
      </c>
      <c r="AK28" s="78" t="s">
        <v>88</v>
      </c>
      <c r="AL28" s="79">
        <v>3000000</v>
      </c>
      <c r="AM28" s="79">
        <v>3000000</v>
      </c>
      <c r="AN28" s="79">
        <v>3000000</v>
      </c>
      <c r="AO28" s="79">
        <v>3000000</v>
      </c>
      <c r="AP28" s="79">
        <v>3000000</v>
      </c>
      <c r="AQ28" s="80">
        <v>3000000</v>
      </c>
      <c r="AR28" s="80">
        <v>3000000</v>
      </c>
      <c r="AS28" s="80">
        <v>3000000</v>
      </c>
      <c r="AT28" s="78" t="s">
        <v>88</v>
      </c>
      <c r="AU28" s="80">
        <v>3000000</v>
      </c>
      <c r="AV28" s="80">
        <v>3000000</v>
      </c>
      <c r="AW28" s="80">
        <v>3000000</v>
      </c>
      <c r="AX28" s="80">
        <v>3000000</v>
      </c>
      <c r="AY28" s="80">
        <v>3000000</v>
      </c>
      <c r="AZ28" s="80">
        <v>3000000</v>
      </c>
      <c r="BA28" s="80">
        <v>3000000</v>
      </c>
      <c r="BB28" s="80">
        <v>3000000</v>
      </c>
      <c r="BC28" s="78" t="s">
        <v>88</v>
      </c>
      <c r="BD28" s="80">
        <v>3000000</v>
      </c>
      <c r="BE28" s="80">
        <v>3000000</v>
      </c>
      <c r="BF28" s="80">
        <v>3000000</v>
      </c>
      <c r="BG28" s="80">
        <v>3000000</v>
      </c>
      <c r="BH28" s="80">
        <v>3000000</v>
      </c>
      <c r="BI28" s="80">
        <v>3000000</v>
      </c>
      <c r="BJ28" s="80">
        <v>3000000</v>
      </c>
      <c r="BK28" s="80">
        <v>3000000</v>
      </c>
      <c r="BL28" s="78" t="s">
        <v>88</v>
      </c>
      <c r="BM28" s="80">
        <v>3000000</v>
      </c>
      <c r="BN28" s="80">
        <v>3000000</v>
      </c>
      <c r="BO28" s="80">
        <v>3000000</v>
      </c>
      <c r="BP28" s="80">
        <v>3000000</v>
      </c>
      <c r="BQ28" s="80">
        <v>3000000</v>
      </c>
      <c r="BR28" s="80">
        <v>3000000</v>
      </c>
      <c r="BS28" s="80">
        <v>3000000</v>
      </c>
    </row>
    <row r="29" spans="1:71" x14ac:dyDescent="0.2">
      <c r="A29" s="78" t="s">
        <v>118</v>
      </c>
      <c r="B29" s="79"/>
      <c r="C29" s="79">
        <v>500000</v>
      </c>
      <c r="D29" s="79">
        <v>500000</v>
      </c>
      <c r="E29" s="79">
        <v>500000</v>
      </c>
      <c r="F29" s="79">
        <v>0</v>
      </c>
      <c r="G29" s="79">
        <v>0</v>
      </c>
      <c r="H29" s="79">
        <v>0</v>
      </c>
      <c r="I29" s="79">
        <v>0</v>
      </c>
      <c r="J29" s="78" t="s">
        <v>118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8" t="s">
        <v>118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8" t="s">
        <v>118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8" t="s">
        <v>118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80">
        <v>0</v>
      </c>
      <c r="AR29" s="80">
        <v>0</v>
      </c>
      <c r="AS29" s="80">
        <v>0</v>
      </c>
      <c r="AT29" s="78" t="s">
        <v>118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  <c r="BB29" s="80">
        <v>0</v>
      </c>
      <c r="BC29" s="78" t="s">
        <v>118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78" t="s">
        <v>118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</row>
    <row r="30" spans="1:71" x14ac:dyDescent="0.2">
      <c r="B30" s="83"/>
      <c r="C30" s="83"/>
      <c r="D30" s="83"/>
      <c r="E30" s="83"/>
      <c r="F30" s="83"/>
      <c r="G30" s="83"/>
      <c r="H30" s="83"/>
      <c r="I30" s="83"/>
      <c r="K30" s="83"/>
      <c r="L30" s="83"/>
      <c r="M30" s="83"/>
      <c r="N30" s="83"/>
      <c r="O30" s="83"/>
      <c r="P30" s="83"/>
      <c r="Q30" s="83"/>
      <c r="R30" s="83"/>
      <c r="T30" s="83"/>
      <c r="U30" s="83"/>
      <c r="V30" s="83"/>
      <c r="W30" s="83"/>
      <c r="X30" s="83"/>
      <c r="Y30" s="83"/>
      <c r="Z30" s="83"/>
      <c r="AA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4"/>
      <c r="AR30" s="84"/>
      <c r="AS30" s="84"/>
      <c r="AU30" s="84"/>
      <c r="AV30" s="84"/>
      <c r="AW30" s="84"/>
      <c r="AX30" s="84"/>
      <c r="AY30" s="84"/>
      <c r="AZ30" s="84"/>
      <c r="BA30" s="84"/>
      <c r="BB30" s="84"/>
      <c r="BD30" s="84"/>
      <c r="BE30" s="84"/>
      <c r="BF30" s="84"/>
      <c r="BG30" s="84"/>
      <c r="BH30" s="84"/>
      <c r="BI30" s="84"/>
      <c r="BJ30" s="84"/>
      <c r="BK30" s="84"/>
      <c r="BM30" s="84"/>
      <c r="BN30" s="84"/>
      <c r="BO30" s="84"/>
      <c r="BP30" s="84"/>
      <c r="BQ30" s="84"/>
      <c r="BR30" s="84"/>
      <c r="BS30" s="84"/>
    </row>
    <row r="31" spans="1:71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8"/>
      <c r="K31" s="79"/>
      <c r="L31" s="79"/>
      <c r="M31" s="79"/>
      <c r="N31" s="79"/>
      <c r="O31" s="79"/>
      <c r="P31" s="79"/>
      <c r="Q31" s="79"/>
      <c r="R31" s="79"/>
      <c r="S31" s="78"/>
      <c r="T31" s="79"/>
      <c r="U31" s="79"/>
      <c r="V31" s="79"/>
      <c r="W31" s="79"/>
      <c r="X31" s="79"/>
      <c r="Y31" s="79"/>
      <c r="Z31" s="79"/>
      <c r="AA31" s="79"/>
      <c r="AB31" s="78"/>
      <c r="AC31" s="79"/>
      <c r="AD31" s="79"/>
      <c r="AE31" s="79"/>
      <c r="AF31" s="79"/>
      <c r="AG31" s="79"/>
      <c r="AH31" s="79"/>
      <c r="AI31" s="79"/>
      <c r="AJ31" s="79"/>
      <c r="AK31" s="78"/>
      <c r="AL31" s="79"/>
      <c r="AM31" s="79"/>
      <c r="AN31" s="79"/>
      <c r="AO31" s="79"/>
      <c r="AP31" s="79"/>
      <c r="AQ31" s="80"/>
      <c r="AR31" s="80"/>
      <c r="AS31" s="80"/>
      <c r="AT31" s="78"/>
      <c r="AU31" s="80"/>
      <c r="AV31" s="80"/>
      <c r="AW31" s="80"/>
      <c r="AX31" s="80"/>
      <c r="AY31" s="80"/>
      <c r="AZ31" s="80"/>
      <c r="BA31" s="80"/>
      <c r="BB31" s="80"/>
      <c r="BC31" s="78"/>
      <c r="BD31" s="80"/>
      <c r="BE31" s="80"/>
      <c r="BF31" s="80"/>
      <c r="BG31" s="80"/>
      <c r="BH31" s="80"/>
      <c r="BI31" s="80"/>
      <c r="BJ31" s="80"/>
      <c r="BK31" s="80"/>
      <c r="BL31" s="78"/>
      <c r="BM31" s="80"/>
      <c r="BN31" s="80"/>
      <c r="BO31" s="80"/>
      <c r="BP31" s="80"/>
      <c r="BQ31" s="80"/>
      <c r="BR31" s="80"/>
      <c r="BS31" s="80"/>
    </row>
    <row r="32" spans="1:71" x14ac:dyDescent="0.2">
      <c r="A32" s="78" t="s">
        <v>93</v>
      </c>
      <c r="B32" s="79">
        <v>0</v>
      </c>
      <c r="C32" s="79">
        <v>482000</v>
      </c>
      <c r="D32" s="79">
        <v>606000</v>
      </c>
      <c r="E32" s="79">
        <v>864000</v>
      </c>
      <c r="F32" s="79">
        <v>1004000</v>
      </c>
      <c r="G32" s="79">
        <v>1074000</v>
      </c>
      <c r="H32" s="79">
        <v>1126000</v>
      </c>
      <c r="I32" s="79">
        <v>1162000</v>
      </c>
      <c r="J32" s="78" t="s">
        <v>93</v>
      </c>
      <c r="K32" s="79">
        <v>1174000</v>
      </c>
      <c r="L32" s="79">
        <v>1156000</v>
      </c>
      <c r="M32" s="79">
        <v>1134000</v>
      </c>
      <c r="N32" s="79">
        <v>1086000</v>
      </c>
      <c r="O32" s="79">
        <v>1012000</v>
      </c>
      <c r="P32" s="79">
        <v>970000</v>
      </c>
      <c r="Q32" s="79">
        <v>928000</v>
      </c>
      <c r="R32" s="79">
        <v>886000</v>
      </c>
      <c r="S32" s="78" t="s">
        <v>93</v>
      </c>
      <c r="T32" s="79">
        <v>844000</v>
      </c>
      <c r="U32" s="79">
        <v>802000</v>
      </c>
      <c r="V32" s="79">
        <v>760000</v>
      </c>
      <c r="W32" s="79">
        <v>720000</v>
      </c>
      <c r="X32" s="79">
        <v>680000</v>
      </c>
      <c r="Y32" s="79">
        <v>640000</v>
      </c>
      <c r="Z32" s="79">
        <v>600000</v>
      </c>
      <c r="AA32" s="79">
        <v>560000</v>
      </c>
      <c r="AB32" s="78" t="s">
        <v>93</v>
      </c>
      <c r="AC32" s="79">
        <v>520000</v>
      </c>
      <c r="AD32" s="79">
        <v>480000</v>
      </c>
      <c r="AE32" s="79">
        <v>440000</v>
      </c>
      <c r="AF32" s="79">
        <v>400000</v>
      </c>
      <c r="AG32" s="79">
        <v>360000</v>
      </c>
      <c r="AH32" s="79">
        <v>320000</v>
      </c>
      <c r="AI32" s="79">
        <v>280000</v>
      </c>
      <c r="AJ32" s="79">
        <v>240000</v>
      </c>
      <c r="AK32" s="78" t="s">
        <v>93</v>
      </c>
      <c r="AL32" s="79">
        <v>200000</v>
      </c>
      <c r="AM32" s="79">
        <v>160000</v>
      </c>
      <c r="AN32" s="79">
        <v>120000</v>
      </c>
      <c r="AO32" s="79">
        <v>80000</v>
      </c>
      <c r="AP32" s="79">
        <v>40000</v>
      </c>
      <c r="AQ32" s="80">
        <v>0</v>
      </c>
      <c r="AR32" s="80">
        <v>0</v>
      </c>
      <c r="AS32" s="80">
        <v>0</v>
      </c>
      <c r="AT32" s="78" t="s">
        <v>93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0">
        <v>0</v>
      </c>
      <c r="BC32" s="78" t="s">
        <v>93</v>
      </c>
      <c r="BD32" s="80">
        <v>0</v>
      </c>
      <c r="BE32" s="80">
        <v>0</v>
      </c>
      <c r="BF32" s="80">
        <v>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78" t="s">
        <v>93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</row>
    <row r="33" spans="1:71" x14ac:dyDescent="0.2">
      <c r="A33" s="78" t="s">
        <v>119</v>
      </c>
      <c r="B33" s="79"/>
      <c r="C33" s="79">
        <v>333333.33333333331</v>
      </c>
      <c r="D33" s="79">
        <v>333333.33333333331</v>
      </c>
      <c r="E33" s="79">
        <v>287500</v>
      </c>
      <c r="F33" s="79">
        <v>287500</v>
      </c>
      <c r="G33" s="79">
        <v>279166.66666666669</v>
      </c>
      <c r="H33" s="79">
        <v>270833.33333333331</v>
      </c>
      <c r="I33" s="79">
        <v>262500</v>
      </c>
      <c r="J33" s="78" t="s">
        <v>119</v>
      </c>
      <c r="K33" s="79">
        <v>254166.66666666666</v>
      </c>
      <c r="L33" s="79">
        <v>250000</v>
      </c>
      <c r="M33" s="79">
        <v>250000</v>
      </c>
      <c r="N33" s="79">
        <v>250000</v>
      </c>
      <c r="O33" s="79">
        <v>250000</v>
      </c>
      <c r="P33" s="79">
        <v>250000</v>
      </c>
      <c r="Q33" s="79">
        <v>250000</v>
      </c>
      <c r="R33" s="79">
        <v>250000</v>
      </c>
      <c r="S33" s="78" t="s">
        <v>119</v>
      </c>
      <c r="T33" s="79">
        <v>250000</v>
      </c>
      <c r="U33" s="79">
        <v>250000</v>
      </c>
      <c r="V33" s="79">
        <v>250000</v>
      </c>
      <c r="W33" s="79">
        <v>250000</v>
      </c>
      <c r="X33" s="79">
        <v>250000</v>
      </c>
      <c r="Y33" s="79">
        <v>250000</v>
      </c>
      <c r="Z33" s="79">
        <v>250000</v>
      </c>
      <c r="AA33" s="79">
        <v>250000</v>
      </c>
      <c r="AB33" s="78" t="s">
        <v>119</v>
      </c>
      <c r="AC33" s="79">
        <v>250000</v>
      </c>
      <c r="AD33" s="79">
        <v>250000</v>
      </c>
      <c r="AE33" s="79">
        <v>250000</v>
      </c>
      <c r="AF33" s="79">
        <v>250000</v>
      </c>
      <c r="AG33" s="79">
        <v>250000</v>
      </c>
      <c r="AH33" s="79">
        <v>250000</v>
      </c>
      <c r="AI33" s="79">
        <v>250000</v>
      </c>
      <c r="AJ33" s="79">
        <v>250000</v>
      </c>
      <c r="AK33" s="78" t="s">
        <v>119</v>
      </c>
      <c r="AL33" s="79">
        <v>250000</v>
      </c>
      <c r="AM33" s="79">
        <v>250000</v>
      </c>
      <c r="AN33" s="79">
        <v>250000</v>
      </c>
      <c r="AO33" s="79">
        <v>250000</v>
      </c>
      <c r="AP33" s="79">
        <v>250000</v>
      </c>
      <c r="AQ33" s="80">
        <v>250000</v>
      </c>
      <c r="AR33" s="80">
        <v>250000</v>
      </c>
      <c r="AS33" s="80">
        <v>250000</v>
      </c>
      <c r="AT33" s="78" t="s">
        <v>119</v>
      </c>
      <c r="AU33" s="80">
        <v>250000</v>
      </c>
      <c r="AV33" s="80">
        <v>250000</v>
      </c>
      <c r="AW33" s="80">
        <v>250000</v>
      </c>
      <c r="AX33" s="80">
        <v>250000</v>
      </c>
      <c r="AY33" s="80">
        <v>250000</v>
      </c>
      <c r="AZ33" s="80">
        <v>250000</v>
      </c>
      <c r="BA33" s="80">
        <v>250000</v>
      </c>
      <c r="BB33" s="80">
        <v>250000</v>
      </c>
      <c r="BC33" s="78" t="s">
        <v>119</v>
      </c>
      <c r="BD33" s="80">
        <v>250000</v>
      </c>
      <c r="BE33" s="80">
        <v>250000</v>
      </c>
      <c r="BF33" s="80">
        <v>250000</v>
      </c>
      <c r="BG33" s="80">
        <v>250000</v>
      </c>
      <c r="BH33" s="80">
        <v>250000</v>
      </c>
      <c r="BI33" s="80">
        <v>250000</v>
      </c>
      <c r="BJ33" s="80">
        <v>250000</v>
      </c>
      <c r="BK33" s="80">
        <v>250000</v>
      </c>
      <c r="BL33" s="78" t="s">
        <v>119</v>
      </c>
      <c r="BM33" s="80">
        <v>250000</v>
      </c>
      <c r="BN33" s="80">
        <v>250000</v>
      </c>
      <c r="BO33" s="80">
        <v>250000</v>
      </c>
      <c r="BP33" s="80">
        <v>250000</v>
      </c>
      <c r="BQ33" s="80">
        <v>250000</v>
      </c>
      <c r="BR33" s="80">
        <v>250000</v>
      </c>
      <c r="BS33" s="80">
        <v>250000</v>
      </c>
    </row>
    <row r="34" spans="1:71" x14ac:dyDescent="0.2">
      <c r="A34" s="85" t="s">
        <v>120</v>
      </c>
      <c r="B34" s="86">
        <v>0</v>
      </c>
      <c r="C34" s="86">
        <v>14733676.533333333</v>
      </c>
      <c r="D34" s="86">
        <v>15653811.959929874</v>
      </c>
      <c r="E34" s="86">
        <v>16315752.882193839</v>
      </c>
      <c r="F34" s="86">
        <v>16564969.026784372</v>
      </c>
      <c r="G34" s="86">
        <v>17034827.681089282</v>
      </c>
      <c r="H34" s="86">
        <v>17556242.910870869</v>
      </c>
      <c r="I34" s="86">
        <v>18011295.45008827</v>
      </c>
      <c r="J34" s="85" t="s">
        <v>120</v>
      </c>
      <c r="K34" s="86">
        <v>18512066.034246054</v>
      </c>
      <c r="L34" s="86">
        <v>18936802.067076366</v>
      </c>
      <c r="M34" s="86">
        <v>19431584.287221212</v>
      </c>
      <c r="N34" s="86">
        <v>19850326.768248193</v>
      </c>
      <c r="O34" s="86">
        <v>20313110.251999795</v>
      </c>
      <c r="P34" s="86">
        <v>20272783.754519798</v>
      </c>
      <c r="Q34" s="86">
        <v>20232473.992064994</v>
      </c>
      <c r="R34" s="86">
        <v>20192181.131985642</v>
      </c>
      <c r="S34" s="85" t="s">
        <v>120</v>
      </c>
      <c r="T34" s="86">
        <v>20151905.343305498</v>
      </c>
      <c r="U34" s="86">
        <v>20111646.796738558</v>
      </c>
      <c r="V34" s="86">
        <v>20071405.66470594</v>
      </c>
      <c r="W34" s="86">
        <v>20033182.121353</v>
      </c>
      <c r="X34" s="86">
        <v>19994976.342566527</v>
      </c>
      <c r="Y34" s="86">
        <v>19956788.505992197</v>
      </c>
      <c r="Z34" s="86">
        <v>19918618.791052118</v>
      </c>
      <c r="AA34" s="86">
        <v>19880467.378962636</v>
      </c>
      <c r="AB34" s="85" t="s">
        <v>120</v>
      </c>
      <c r="AC34" s="86">
        <v>19842334.452752262</v>
      </c>
      <c r="AD34" s="86">
        <v>19804220.197279789</v>
      </c>
      <c r="AE34" s="86">
        <v>19766124.799252585</v>
      </c>
      <c r="AF34" s="86">
        <v>19728048.447245114</v>
      </c>
      <c r="AG34" s="86">
        <v>19689991.331717562</v>
      </c>
      <c r="AH34" s="86">
        <v>19651953.645034738</v>
      </c>
      <c r="AI34" s="86">
        <v>19613935.581485085</v>
      </c>
      <c r="AJ34" s="86">
        <v>19575937.337299936</v>
      </c>
      <c r="AK34" s="85" t="s">
        <v>120</v>
      </c>
      <c r="AL34" s="86">
        <v>19537959.110672936</v>
      </c>
      <c r="AM34" s="86">
        <v>19500001.101779662</v>
      </c>
      <c r="AN34" s="86">
        <v>19462063.51279746</v>
      </c>
      <c r="AO34" s="86">
        <v>19424146.547925435</v>
      </c>
      <c r="AP34" s="86">
        <v>19386250.413404688</v>
      </c>
      <c r="AQ34" s="87">
        <v>19991335.317538738</v>
      </c>
      <c r="AR34" s="87">
        <v>19993481.470714122</v>
      </c>
      <c r="AS34" s="87">
        <v>19995649.085421264</v>
      </c>
      <c r="AT34" s="85" t="s">
        <v>120</v>
      </c>
      <c r="AU34" s="87">
        <v>19997838.37627548</v>
      </c>
      <c r="AV34" s="87">
        <v>20000049.560038231</v>
      </c>
      <c r="AW34" s="87">
        <v>20002282.855638616</v>
      </c>
      <c r="AX34" s="87">
        <v>20004538.484195001</v>
      </c>
      <c r="AY34" s="87">
        <v>20006816.669036951</v>
      </c>
      <c r="AZ34" s="87">
        <v>20009117.635727324</v>
      </c>
      <c r="BA34" s="87">
        <v>20011441.612084594</v>
      </c>
      <c r="BB34" s="87">
        <v>20013788.82820544</v>
      </c>
      <c r="BC34" s="85" t="s">
        <v>120</v>
      </c>
      <c r="BD34" s="87">
        <v>20016159.516487494</v>
      </c>
      <c r="BE34" s="87">
        <v>20018553.911652371</v>
      </c>
      <c r="BF34" s="87">
        <v>20020972.250768892</v>
      </c>
      <c r="BG34" s="87">
        <v>20023414.773276582</v>
      </c>
      <c r="BH34" s="87">
        <v>20025881.721009348</v>
      </c>
      <c r="BI34" s="87">
        <v>20028373.338219441</v>
      </c>
      <c r="BJ34" s="87">
        <v>20030889.871601634</v>
      </c>
      <c r="BK34" s="87">
        <v>20033431.570317652</v>
      </c>
      <c r="BL34" s="85" t="s">
        <v>120</v>
      </c>
      <c r="BM34" s="87">
        <v>20035998.686020829</v>
      </c>
      <c r="BN34" s="87">
        <v>20038591.472881038</v>
      </c>
      <c r="BO34" s="87">
        <v>20041210.187609848</v>
      </c>
      <c r="BP34" s="87">
        <v>20043855.089485947</v>
      </c>
      <c r="BQ34" s="87">
        <v>20046526.440380804</v>
      </c>
      <c r="BR34" s="87">
        <v>20049224.504784614</v>
      </c>
      <c r="BS34" s="87">
        <v>20051949.54983246</v>
      </c>
    </row>
    <row r="35" spans="1:71" x14ac:dyDescent="0.2">
      <c r="A35" s="85" t="s">
        <v>121</v>
      </c>
      <c r="B35" s="86">
        <v>0</v>
      </c>
      <c r="C35" s="86">
        <v>-4654876.5333333332</v>
      </c>
      <c r="D35" s="86">
        <v>-4440518.9471575227</v>
      </c>
      <c r="E35" s="86">
        <v>-3932559.1932381671</v>
      </c>
      <c r="F35" s="86">
        <v>-2532677.5166416205</v>
      </c>
      <c r="G35" s="86">
        <v>-1635228.5826670416</v>
      </c>
      <c r="H35" s="86">
        <v>-720419.62011204287</v>
      </c>
      <c r="I35" s="86">
        <v>330375.47402893379</v>
      </c>
      <c r="J35" s="85" t="s">
        <v>121</v>
      </c>
      <c r="K35" s="86">
        <v>1405782.8012160026</v>
      </c>
      <c r="L35" s="86">
        <v>2628261.7946817093</v>
      </c>
      <c r="M35" s="86">
        <v>3852438.552748736</v>
      </c>
      <c r="N35" s="86">
        <v>5225105.8388141654</v>
      </c>
      <c r="O35" s="86">
        <v>6626889.7480002046</v>
      </c>
      <c r="P35" s="86">
        <v>6667216.2454802021</v>
      </c>
      <c r="Q35" s="86">
        <v>6707526.0079350062</v>
      </c>
      <c r="R35" s="86">
        <v>6747818.868014358</v>
      </c>
      <c r="S35" s="85" t="s">
        <v>121</v>
      </c>
      <c r="T35" s="86">
        <v>6788094.6566945016</v>
      </c>
      <c r="U35" s="86">
        <v>6828353.2032614425</v>
      </c>
      <c r="V35" s="86">
        <v>6868594.3352940604</v>
      </c>
      <c r="W35" s="86">
        <v>6906817.8786469996</v>
      </c>
      <c r="X35" s="86">
        <v>6945023.6574334726</v>
      </c>
      <c r="Y35" s="86">
        <v>6983211.4940078035</v>
      </c>
      <c r="Z35" s="86">
        <v>7021381.2089478821</v>
      </c>
      <c r="AA35" s="86">
        <v>7059532.621037364</v>
      </c>
      <c r="AB35" s="85" t="s">
        <v>121</v>
      </c>
      <c r="AC35" s="86">
        <v>7097665.5472477376</v>
      </c>
      <c r="AD35" s="86">
        <v>7135779.8027202114</v>
      </c>
      <c r="AE35" s="86">
        <v>7173875.2007474154</v>
      </c>
      <c r="AF35" s="86">
        <v>7211951.5527548864</v>
      </c>
      <c r="AG35" s="86">
        <v>7250008.6682824381</v>
      </c>
      <c r="AH35" s="86">
        <v>7288046.3549652621</v>
      </c>
      <c r="AI35" s="86">
        <v>7326064.4185149148</v>
      </c>
      <c r="AJ35" s="86">
        <v>7364062.6627000645</v>
      </c>
      <c r="AK35" s="85" t="s">
        <v>121</v>
      </c>
      <c r="AL35" s="86">
        <v>7402040.8893270642</v>
      </c>
      <c r="AM35" s="86">
        <v>7439998.8982203379</v>
      </c>
      <c r="AN35" s="86">
        <v>7477936.48720254</v>
      </c>
      <c r="AO35" s="86">
        <v>7515853.452074565</v>
      </c>
      <c r="AP35" s="86">
        <v>7553749.5865953118</v>
      </c>
      <c r="AQ35" s="87">
        <v>10226164.682461262</v>
      </c>
      <c r="AR35" s="87">
        <v>10224018.529285878</v>
      </c>
      <c r="AS35" s="87">
        <v>10221850.914578736</v>
      </c>
      <c r="AT35" s="85" t="s">
        <v>121</v>
      </c>
      <c r="AU35" s="87">
        <v>10219661.62372452</v>
      </c>
      <c r="AV35" s="87">
        <v>10217450.439961769</v>
      </c>
      <c r="AW35" s="87">
        <v>10215217.144361384</v>
      </c>
      <c r="AX35" s="87">
        <v>10212961.515804999</v>
      </c>
      <c r="AY35" s="87">
        <v>10210683.330963049</v>
      </c>
      <c r="AZ35" s="87">
        <v>10208382.364272676</v>
      </c>
      <c r="BA35" s="87">
        <v>10206058.387915406</v>
      </c>
      <c r="BB35" s="87">
        <v>10203711.17179456</v>
      </c>
      <c r="BC35" s="85" t="s">
        <v>121</v>
      </c>
      <c r="BD35" s="87">
        <v>10201340.483512506</v>
      </c>
      <c r="BE35" s="87">
        <v>10198946.088347629</v>
      </c>
      <c r="BF35" s="87">
        <v>10196527.749231108</v>
      </c>
      <c r="BG35" s="87">
        <v>10194085.226723418</v>
      </c>
      <c r="BH35" s="87">
        <v>10191618.278990652</v>
      </c>
      <c r="BI35" s="87">
        <v>10189126.661780559</v>
      </c>
      <c r="BJ35" s="87">
        <v>10186610.128398366</v>
      </c>
      <c r="BK35" s="87">
        <v>10184068.429682348</v>
      </c>
      <c r="BL35" s="85" t="s">
        <v>121</v>
      </c>
      <c r="BM35" s="87">
        <v>10181501.313979171</v>
      </c>
      <c r="BN35" s="87">
        <v>10178908.527118962</v>
      </c>
      <c r="BO35" s="87">
        <v>10176289.812390152</v>
      </c>
      <c r="BP35" s="87">
        <v>10173644.910514053</v>
      </c>
      <c r="BQ35" s="87">
        <v>10170973.559619196</v>
      </c>
      <c r="BR35" s="87">
        <v>10168275.495215386</v>
      </c>
      <c r="BS35" s="87">
        <v>10165550.45016754</v>
      </c>
    </row>
    <row r="36" spans="1:71" s="98" customFormat="1" x14ac:dyDescent="0.2">
      <c r="A36" s="96"/>
      <c r="B36" s="97"/>
      <c r="C36" s="97"/>
      <c r="D36" s="97"/>
      <c r="E36" s="97"/>
      <c r="F36" s="97"/>
      <c r="G36" s="97"/>
      <c r="H36" s="97"/>
      <c r="I36" s="97"/>
      <c r="J36" s="96"/>
      <c r="K36" s="97"/>
      <c r="L36" s="97"/>
      <c r="M36" s="97"/>
      <c r="N36" s="97"/>
      <c r="O36" s="97"/>
      <c r="P36" s="97"/>
      <c r="Q36" s="97"/>
      <c r="R36" s="97"/>
      <c r="S36" s="96"/>
      <c r="T36" s="97"/>
      <c r="U36" s="97"/>
      <c r="V36" s="97"/>
      <c r="W36" s="97"/>
      <c r="AB36" s="96"/>
      <c r="AK36" s="96"/>
      <c r="AT36" s="96"/>
      <c r="BC36" s="96"/>
      <c r="BL36" s="96"/>
    </row>
    <row r="37" spans="1:71" s="98" customFormat="1" x14ac:dyDescent="0.2">
      <c r="A37" s="96"/>
      <c r="B37" s="97"/>
      <c r="C37" s="97"/>
      <c r="D37" s="97"/>
      <c r="E37" s="97"/>
      <c r="F37" s="97"/>
      <c r="G37" s="97"/>
      <c r="H37" s="97"/>
      <c r="I37" s="97"/>
      <c r="J37" s="96"/>
      <c r="K37" s="97"/>
      <c r="L37" s="97"/>
      <c r="M37" s="97"/>
      <c r="N37" s="97"/>
      <c r="O37" s="97"/>
      <c r="P37" s="97"/>
      <c r="Q37" s="97"/>
      <c r="R37" s="97"/>
      <c r="S37" s="96"/>
      <c r="T37" s="97"/>
      <c r="U37" s="97"/>
      <c r="V37" s="97"/>
      <c r="W37" s="97"/>
      <c r="AB37" s="96"/>
      <c r="AK37" s="96"/>
      <c r="AT37" s="96"/>
      <c r="BC37" s="96"/>
      <c r="BL37" s="96"/>
    </row>
    <row r="38" spans="1:71" s="98" customFormat="1" x14ac:dyDescent="0.2">
      <c r="A38" s="96"/>
      <c r="B38" s="97"/>
      <c r="C38" s="97"/>
      <c r="D38" s="97"/>
      <c r="E38" s="97"/>
      <c r="F38" s="97"/>
      <c r="G38" s="97"/>
      <c r="H38" s="97"/>
      <c r="I38" s="97"/>
      <c r="J38" s="96"/>
      <c r="K38" s="97"/>
      <c r="L38" s="97"/>
      <c r="M38" s="97"/>
      <c r="N38" s="97"/>
      <c r="O38" s="97"/>
      <c r="P38" s="97"/>
      <c r="Q38" s="97"/>
      <c r="R38" s="97"/>
      <c r="S38" s="96"/>
      <c r="T38" s="97"/>
      <c r="U38" s="97"/>
      <c r="V38" s="97"/>
      <c r="W38" s="97"/>
      <c r="AB38" s="96"/>
      <c r="AK38" s="96"/>
      <c r="AT38" s="96"/>
      <c r="BC38" s="96"/>
      <c r="BL38" s="96"/>
    </row>
    <row r="39" spans="1:71" x14ac:dyDescent="0.2">
      <c r="A39" s="74" t="s">
        <v>160</v>
      </c>
      <c r="B39" s="75">
        <v>41760</v>
      </c>
      <c r="C39" s="75">
        <v>41791</v>
      </c>
      <c r="D39" s="75">
        <v>41821</v>
      </c>
      <c r="E39" s="75">
        <v>41852</v>
      </c>
      <c r="F39" s="75">
        <v>41883</v>
      </c>
      <c r="G39" s="75">
        <v>41913</v>
      </c>
      <c r="H39" s="75">
        <v>41944</v>
      </c>
      <c r="I39" s="75">
        <v>41974</v>
      </c>
      <c r="J39" s="74" t="s">
        <v>160</v>
      </c>
      <c r="K39" s="75">
        <v>42005</v>
      </c>
      <c r="L39" s="75">
        <v>42036</v>
      </c>
      <c r="M39" s="75">
        <v>42064</v>
      </c>
      <c r="N39" s="75">
        <v>42095</v>
      </c>
      <c r="O39" s="75">
        <v>42125</v>
      </c>
      <c r="P39" s="75">
        <v>42156</v>
      </c>
      <c r="Q39" s="75">
        <v>42186</v>
      </c>
      <c r="R39" s="75">
        <v>42217</v>
      </c>
      <c r="S39" s="74" t="s">
        <v>160</v>
      </c>
      <c r="T39" s="75">
        <v>42248</v>
      </c>
      <c r="U39" s="75">
        <v>42278</v>
      </c>
      <c r="V39" s="75">
        <v>42309</v>
      </c>
      <c r="W39" s="75">
        <v>42339</v>
      </c>
      <c r="X39" s="75">
        <v>42370</v>
      </c>
      <c r="Y39" s="75">
        <v>42401</v>
      </c>
      <c r="Z39" s="75">
        <v>42430</v>
      </c>
      <c r="AA39" s="75">
        <v>42461</v>
      </c>
      <c r="AB39" s="74" t="s">
        <v>160</v>
      </c>
      <c r="AC39" s="75">
        <v>42491</v>
      </c>
      <c r="AD39" s="75">
        <v>42522</v>
      </c>
      <c r="AE39" s="75">
        <v>42552</v>
      </c>
      <c r="AF39" s="75">
        <v>42583</v>
      </c>
      <c r="AG39" s="75">
        <v>42614</v>
      </c>
      <c r="AH39" s="75">
        <v>42644</v>
      </c>
      <c r="AI39" s="75">
        <v>42675</v>
      </c>
      <c r="AJ39" s="75">
        <v>42705</v>
      </c>
      <c r="AK39" s="74" t="s">
        <v>160</v>
      </c>
      <c r="AL39" s="75">
        <v>42736</v>
      </c>
      <c r="AM39" s="75">
        <v>42767</v>
      </c>
      <c r="AN39" s="75">
        <v>42795</v>
      </c>
      <c r="AO39" s="75">
        <v>42826</v>
      </c>
      <c r="AP39" s="75">
        <v>42856</v>
      </c>
      <c r="AQ39" s="76">
        <v>42887</v>
      </c>
      <c r="AR39" s="76">
        <v>42917</v>
      </c>
      <c r="AS39" s="76">
        <v>42948</v>
      </c>
      <c r="AT39" s="74" t="s">
        <v>160</v>
      </c>
      <c r="AU39" s="76">
        <v>42979</v>
      </c>
      <c r="AV39" s="76">
        <v>43009</v>
      </c>
      <c r="AW39" s="76">
        <v>43040</v>
      </c>
      <c r="AX39" s="76">
        <v>43070</v>
      </c>
      <c r="AY39" s="76">
        <v>43101</v>
      </c>
      <c r="AZ39" s="76">
        <v>43132</v>
      </c>
      <c r="BA39" s="76">
        <v>43160</v>
      </c>
      <c r="BB39" s="76">
        <v>43191</v>
      </c>
      <c r="BC39" s="74" t="s">
        <v>160</v>
      </c>
      <c r="BD39" s="76">
        <v>43221</v>
      </c>
      <c r="BE39" s="76">
        <v>43252</v>
      </c>
      <c r="BF39" s="76">
        <v>43282</v>
      </c>
      <c r="BG39" s="76">
        <v>43313</v>
      </c>
      <c r="BH39" s="76">
        <v>43344</v>
      </c>
      <c r="BI39" s="76">
        <v>43374</v>
      </c>
      <c r="BJ39" s="76">
        <v>43405</v>
      </c>
      <c r="BK39" s="76">
        <v>43435</v>
      </c>
      <c r="BL39" s="74" t="s">
        <v>160</v>
      </c>
      <c r="BM39" s="76">
        <v>43466</v>
      </c>
      <c r="BN39" s="76">
        <v>43497</v>
      </c>
      <c r="BO39" s="76">
        <v>43525</v>
      </c>
      <c r="BP39" s="76">
        <v>43556</v>
      </c>
      <c r="BQ39" s="76">
        <v>43586</v>
      </c>
      <c r="BR39" s="76">
        <v>43617</v>
      </c>
      <c r="BS39" s="76">
        <v>43647</v>
      </c>
    </row>
    <row r="40" spans="1:71" x14ac:dyDescent="0.2">
      <c r="A40" s="81" t="s">
        <v>122</v>
      </c>
      <c r="B40" s="79"/>
      <c r="C40" s="79"/>
      <c r="D40" s="79"/>
      <c r="E40" s="79"/>
      <c r="F40" s="79"/>
      <c r="G40" s="79"/>
      <c r="H40" s="79"/>
      <c r="I40" s="79"/>
      <c r="J40" s="81" t="s">
        <v>122</v>
      </c>
      <c r="K40" s="79"/>
      <c r="L40" s="79"/>
      <c r="M40" s="79"/>
      <c r="N40" s="79"/>
      <c r="O40" s="79"/>
      <c r="P40" s="79"/>
      <c r="Q40" s="79"/>
      <c r="R40" s="79"/>
      <c r="S40" s="81" t="s">
        <v>122</v>
      </c>
      <c r="T40" s="79"/>
      <c r="U40" s="79"/>
      <c r="V40" s="79"/>
      <c r="W40" s="79"/>
      <c r="X40" s="79"/>
      <c r="Y40" s="79"/>
      <c r="Z40" s="79"/>
      <c r="AA40" s="79"/>
      <c r="AB40" s="81" t="s">
        <v>122</v>
      </c>
      <c r="AC40" s="79"/>
      <c r="AD40" s="79"/>
      <c r="AE40" s="79"/>
      <c r="AF40" s="79"/>
      <c r="AG40" s="79"/>
      <c r="AH40" s="79"/>
      <c r="AI40" s="79"/>
      <c r="AJ40" s="79"/>
      <c r="AK40" s="81" t="s">
        <v>122</v>
      </c>
      <c r="AL40" s="79"/>
      <c r="AM40" s="79"/>
      <c r="AN40" s="79"/>
      <c r="AO40" s="79"/>
      <c r="AP40" s="79"/>
      <c r="AQ40" s="80"/>
      <c r="AR40" s="80"/>
      <c r="AS40" s="80"/>
      <c r="AT40" s="81" t="s">
        <v>122</v>
      </c>
      <c r="AU40" s="80"/>
      <c r="AV40" s="80"/>
      <c r="AW40" s="80"/>
      <c r="AX40" s="80"/>
      <c r="AY40" s="80"/>
      <c r="AZ40" s="80"/>
      <c r="BA40" s="80"/>
      <c r="BB40" s="80"/>
      <c r="BC40" s="81" t="s">
        <v>122</v>
      </c>
      <c r="BD40" s="80"/>
      <c r="BE40" s="80"/>
      <c r="BF40" s="80"/>
      <c r="BG40" s="80"/>
      <c r="BH40" s="80"/>
      <c r="BI40" s="80"/>
      <c r="BJ40" s="80"/>
      <c r="BK40" s="80"/>
      <c r="BL40" s="81" t="s">
        <v>122</v>
      </c>
      <c r="BM40" s="80"/>
      <c r="BN40" s="80"/>
      <c r="BO40" s="80"/>
      <c r="BP40" s="80"/>
      <c r="BQ40" s="80"/>
      <c r="BR40" s="80"/>
      <c r="BS40" s="80"/>
    </row>
    <row r="41" spans="1:71" x14ac:dyDescent="0.2">
      <c r="A41" s="90" t="s">
        <v>123</v>
      </c>
      <c r="B41" s="91"/>
      <c r="C41" s="91">
        <v>6200000</v>
      </c>
      <c r="D41" s="91">
        <v>12900000</v>
      </c>
      <c r="E41" s="91">
        <v>7000000</v>
      </c>
      <c r="F41" s="91">
        <v>3500000</v>
      </c>
      <c r="G41" s="91">
        <v>2600000</v>
      </c>
      <c r="H41" s="91">
        <v>1800000</v>
      </c>
      <c r="I41" s="91">
        <v>600000</v>
      </c>
      <c r="J41" s="90" t="s">
        <v>123</v>
      </c>
      <c r="K41" s="91">
        <v>0</v>
      </c>
      <c r="L41" s="91">
        <v>0</v>
      </c>
      <c r="M41" s="91">
        <v>3200000</v>
      </c>
      <c r="N41" s="91">
        <v>1300000</v>
      </c>
      <c r="O41" s="91">
        <v>7540000</v>
      </c>
      <c r="P41" s="91">
        <v>2400000</v>
      </c>
      <c r="Q41" s="91">
        <v>0</v>
      </c>
      <c r="R41" s="91">
        <v>0</v>
      </c>
      <c r="S41" s="90" t="s">
        <v>123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0" t="s">
        <v>123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0" t="s">
        <v>123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80">
        <v>0</v>
      </c>
      <c r="AR41" s="80">
        <v>0</v>
      </c>
      <c r="AS41" s="80">
        <v>0</v>
      </c>
      <c r="AT41" s="90" t="s">
        <v>123</v>
      </c>
      <c r="AU41" s="80">
        <v>0</v>
      </c>
      <c r="AV41" s="80">
        <v>0</v>
      </c>
      <c r="AW41" s="80">
        <v>0</v>
      </c>
      <c r="AX41" s="80">
        <v>0</v>
      </c>
      <c r="AY41" s="80">
        <v>0</v>
      </c>
      <c r="AZ41" s="80">
        <v>0</v>
      </c>
      <c r="BA41" s="80">
        <v>0</v>
      </c>
      <c r="BB41" s="80">
        <v>0</v>
      </c>
      <c r="BC41" s="90" t="s">
        <v>123</v>
      </c>
      <c r="BD41" s="80">
        <v>0</v>
      </c>
      <c r="BE41" s="80">
        <v>0</v>
      </c>
      <c r="BF41" s="80">
        <v>0</v>
      </c>
      <c r="BG41" s="80">
        <v>0</v>
      </c>
      <c r="BH41" s="80">
        <v>0</v>
      </c>
      <c r="BI41" s="80">
        <v>0</v>
      </c>
      <c r="BJ41" s="80">
        <v>0</v>
      </c>
      <c r="BK41" s="80">
        <v>0</v>
      </c>
      <c r="BL41" s="90" t="s">
        <v>123</v>
      </c>
      <c r="BM41" s="80">
        <v>0</v>
      </c>
      <c r="BN41" s="80">
        <v>0</v>
      </c>
      <c r="BO41" s="80">
        <v>0</v>
      </c>
      <c r="BP41" s="80">
        <v>0</v>
      </c>
      <c r="BQ41" s="80">
        <v>0</v>
      </c>
      <c r="BR41" s="80">
        <v>0</v>
      </c>
      <c r="BS41" s="80">
        <v>0</v>
      </c>
    </row>
    <row r="42" spans="1:71" x14ac:dyDescent="0.2">
      <c r="A42" s="90" t="s">
        <v>124</v>
      </c>
      <c r="B42" s="91"/>
      <c r="C42" s="91"/>
      <c r="D42" s="91"/>
      <c r="E42" s="91"/>
      <c r="F42" s="91"/>
      <c r="G42" s="91"/>
      <c r="H42" s="91"/>
      <c r="I42" s="91"/>
      <c r="J42" s="90" t="s">
        <v>124</v>
      </c>
      <c r="K42" s="91">
        <v>900000</v>
      </c>
      <c r="L42" s="91">
        <v>1100000</v>
      </c>
      <c r="M42" s="91">
        <v>5600000</v>
      </c>
      <c r="N42" s="91">
        <v>5000000</v>
      </c>
      <c r="O42" s="91">
        <v>9640000</v>
      </c>
      <c r="P42" s="91">
        <v>4500000</v>
      </c>
      <c r="Q42" s="91">
        <v>2100000</v>
      </c>
      <c r="R42" s="91">
        <v>2100000</v>
      </c>
      <c r="S42" s="90" t="s">
        <v>124</v>
      </c>
      <c r="T42" s="91">
        <v>2100000</v>
      </c>
      <c r="U42" s="91">
        <v>2100000</v>
      </c>
      <c r="V42" s="91">
        <v>2000000</v>
      </c>
      <c r="W42" s="91">
        <v>2000000</v>
      </c>
      <c r="X42" s="91">
        <v>2000000</v>
      </c>
      <c r="Y42" s="91">
        <v>2000000</v>
      </c>
      <c r="Z42" s="91">
        <v>2000000</v>
      </c>
      <c r="AA42" s="91">
        <v>2000000</v>
      </c>
      <c r="AB42" s="90" t="s">
        <v>124</v>
      </c>
      <c r="AC42" s="91">
        <v>2000000</v>
      </c>
      <c r="AD42" s="91">
        <v>2000000</v>
      </c>
      <c r="AE42" s="91">
        <v>2000000</v>
      </c>
      <c r="AF42" s="91">
        <v>2000000</v>
      </c>
      <c r="AG42" s="91">
        <v>2000000</v>
      </c>
      <c r="AH42" s="91">
        <v>2000000</v>
      </c>
      <c r="AI42" s="91">
        <v>2000000</v>
      </c>
      <c r="AJ42" s="91">
        <v>2000000</v>
      </c>
      <c r="AK42" s="90" t="s">
        <v>124</v>
      </c>
      <c r="AL42" s="91">
        <v>2000000</v>
      </c>
      <c r="AM42" s="91">
        <v>2000000</v>
      </c>
      <c r="AN42" s="91">
        <v>2000000</v>
      </c>
      <c r="AO42" s="91">
        <v>2000000</v>
      </c>
      <c r="AP42" s="91">
        <v>2000000</v>
      </c>
      <c r="AQ42" s="80"/>
      <c r="AR42" s="80"/>
      <c r="AS42" s="80"/>
      <c r="AT42" s="90" t="s">
        <v>124</v>
      </c>
      <c r="AU42" s="80"/>
      <c r="AV42" s="80"/>
      <c r="AW42" s="80"/>
      <c r="AX42" s="80"/>
      <c r="AY42" s="80"/>
      <c r="AZ42" s="80"/>
      <c r="BA42" s="80"/>
      <c r="BB42" s="80"/>
      <c r="BC42" s="90" t="s">
        <v>124</v>
      </c>
      <c r="BD42" s="80"/>
      <c r="BE42" s="80"/>
      <c r="BF42" s="80"/>
      <c r="BG42" s="80"/>
      <c r="BH42" s="80"/>
      <c r="BI42" s="80"/>
      <c r="BJ42" s="80"/>
      <c r="BK42" s="80"/>
      <c r="BL42" s="90" t="s">
        <v>124</v>
      </c>
      <c r="BM42" s="80"/>
      <c r="BN42" s="80"/>
      <c r="BO42" s="80"/>
      <c r="BP42" s="80"/>
      <c r="BQ42" s="80"/>
      <c r="BR42" s="80"/>
      <c r="BS42" s="80"/>
    </row>
    <row r="43" spans="1:71" x14ac:dyDescent="0.2">
      <c r="A43" s="78"/>
      <c r="B43" s="79"/>
      <c r="C43" s="79"/>
      <c r="D43" s="79"/>
      <c r="E43" s="79"/>
      <c r="F43" s="79"/>
      <c r="G43" s="79"/>
      <c r="H43" s="79"/>
      <c r="I43" s="79"/>
      <c r="J43" s="78"/>
      <c r="K43" s="79"/>
      <c r="L43" s="79"/>
      <c r="M43" s="79"/>
      <c r="N43" s="79"/>
      <c r="O43" s="79"/>
      <c r="P43" s="79"/>
      <c r="Q43" s="79"/>
      <c r="R43" s="79"/>
      <c r="S43" s="78"/>
      <c r="T43" s="79"/>
      <c r="U43" s="79"/>
      <c r="V43" s="79"/>
      <c r="W43" s="79"/>
      <c r="X43" s="79"/>
      <c r="Y43" s="79"/>
      <c r="Z43" s="79"/>
      <c r="AA43" s="79"/>
      <c r="AB43" s="78"/>
      <c r="AC43" s="79"/>
      <c r="AD43" s="79"/>
      <c r="AE43" s="79"/>
      <c r="AF43" s="79"/>
      <c r="AG43" s="79"/>
      <c r="AH43" s="79"/>
      <c r="AI43" s="79"/>
      <c r="AJ43" s="79"/>
      <c r="AK43" s="78"/>
      <c r="AL43" s="79"/>
      <c r="AM43" s="79"/>
      <c r="AN43" s="79"/>
      <c r="AO43" s="79"/>
      <c r="AP43" s="79"/>
      <c r="AQ43" s="80"/>
      <c r="AR43" s="80"/>
      <c r="AS43" s="80"/>
      <c r="AT43" s="78"/>
      <c r="AU43" s="80"/>
      <c r="AV43" s="80"/>
      <c r="AW43" s="80"/>
      <c r="AX43" s="80"/>
      <c r="AY43" s="80"/>
      <c r="AZ43" s="80"/>
      <c r="BA43" s="80"/>
      <c r="BB43" s="80"/>
      <c r="BC43" s="78"/>
      <c r="BD43" s="80"/>
      <c r="BE43" s="80"/>
      <c r="BF43" s="80"/>
      <c r="BG43" s="80"/>
      <c r="BH43" s="80"/>
      <c r="BI43" s="80"/>
      <c r="BJ43" s="80"/>
      <c r="BK43" s="80"/>
      <c r="BL43" s="78"/>
      <c r="BM43" s="80"/>
      <c r="BN43" s="80"/>
      <c r="BO43" s="80"/>
      <c r="BP43" s="80"/>
      <c r="BQ43" s="80"/>
      <c r="BR43" s="80"/>
      <c r="BS43" s="80"/>
    </row>
    <row r="44" spans="1:71" x14ac:dyDescent="0.2">
      <c r="A44" s="78" t="s">
        <v>125</v>
      </c>
      <c r="B44" s="79"/>
      <c r="C44" s="79"/>
      <c r="D44" s="79"/>
      <c r="E44" s="79"/>
      <c r="F44" s="79"/>
      <c r="G44" s="79"/>
      <c r="H44" s="79"/>
      <c r="I44" s="79"/>
      <c r="J44" s="78" t="s">
        <v>125</v>
      </c>
      <c r="K44" s="79"/>
      <c r="L44" s="79"/>
      <c r="M44" s="79"/>
      <c r="N44" s="79"/>
      <c r="O44" s="79"/>
      <c r="P44" s="79"/>
      <c r="Q44" s="79"/>
      <c r="R44" s="79"/>
      <c r="S44" s="78" t="s">
        <v>125</v>
      </c>
      <c r="T44" s="79"/>
      <c r="U44" s="79"/>
      <c r="V44" s="79"/>
      <c r="W44" s="79"/>
      <c r="X44" s="79"/>
      <c r="Y44" s="79"/>
      <c r="Z44" s="79"/>
      <c r="AA44" s="79"/>
      <c r="AB44" s="78" t="s">
        <v>125</v>
      </c>
      <c r="AC44" s="79"/>
      <c r="AD44" s="79"/>
      <c r="AE44" s="79"/>
      <c r="AF44" s="79"/>
      <c r="AG44" s="79"/>
      <c r="AH44" s="79"/>
      <c r="AI44" s="79"/>
      <c r="AJ44" s="79"/>
      <c r="AK44" s="78" t="s">
        <v>125</v>
      </c>
      <c r="AL44" s="79"/>
      <c r="AM44" s="79"/>
      <c r="AN44" s="79"/>
      <c r="AO44" s="79"/>
      <c r="AP44" s="79"/>
      <c r="AQ44" s="80"/>
      <c r="AR44" s="80"/>
      <c r="AS44" s="80"/>
      <c r="AT44" s="78" t="s">
        <v>125</v>
      </c>
      <c r="AU44" s="80"/>
      <c r="AV44" s="80"/>
      <c r="AW44" s="80"/>
      <c r="AX44" s="80"/>
      <c r="AY44" s="80"/>
      <c r="AZ44" s="80"/>
      <c r="BA44" s="80"/>
      <c r="BB44" s="80"/>
      <c r="BC44" s="78" t="s">
        <v>125</v>
      </c>
      <c r="BD44" s="80"/>
      <c r="BE44" s="80"/>
      <c r="BF44" s="80"/>
      <c r="BG44" s="80"/>
      <c r="BH44" s="80"/>
      <c r="BI44" s="80"/>
      <c r="BJ44" s="80"/>
      <c r="BK44" s="80"/>
      <c r="BL44" s="78" t="s">
        <v>125</v>
      </c>
      <c r="BM44" s="80"/>
      <c r="BN44" s="80"/>
      <c r="BO44" s="80"/>
      <c r="BP44" s="80"/>
      <c r="BQ44" s="80"/>
      <c r="BR44" s="80"/>
      <c r="BS44" s="80"/>
    </row>
    <row r="45" spans="1:71" x14ac:dyDescent="0.2">
      <c r="A45" s="78" t="s">
        <v>126</v>
      </c>
      <c r="B45" s="79"/>
      <c r="C45" s="79"/>
      <c r="D45" s="79"/>
      <c r="E45" s="79"/>
      <c r="F45" s="79"/>
      <c r="G45" s="79"/>
      <c r="H45" s="79"/>
      <c r="I45" s="79"/>
      <c r="J45" s="78" t="s">
        <v>126</v>
      </c>
      <c r="K45" s="79"/>
      <c r="L45" s="79"/>
      <c r="M45" s="79"/>
      <c r="N45" s="79"/>
      <c r="O45" s="79"/>
      <c r="P45" s="79"/>
      <c r="Q45" s="79"/>
      <c r="R45" s="79"/>
      <c r="S45" s="78" t="s">
        <v>126</v>
      </c>
      <c r="T45" s="79"/>
      <c r="U45" s="79"/>
      <c r="V45" s="79"/>
      <c r="W45" s="79"/>
      <c r="X45" s="79"/>
      <c r="Y45" s="79"/>
      <c r="Z45" s="79"/>
      <c r="AA45" s="79"/>
      <c r="AB45" s="78" t="s">
        <v>126</v>
      </c>
      <c r="AC45" s="79"/>
      <c r="AD45" s="79"/>
      <c r="AE45" s="79"/>
      <c r="AF45" s="79"/>
      <c r="AG45" s="79"/>
      <c r="AH45" s="79"/>
      <c r="AI45" s="79"/>
      <c r="AJ45" s="79"/>
      <c r="AK45" s="78" t="s">
        <v>126</v>
      </c>
      <c r="AL45" s="79"/>
      <c r="AM45" s="79"/>
      <c r="AN45" s="79"/>
      <c r="AO45" s="79"/>
      <c r="AP45" s="79"/>
      <c r="AQ45" s="80"/>
      <c r="AR45" s="80"/>
      <c r="AS45" s="80"/>
      <c r="AT45" s="78" t="s">
        <v>126</v>
      </c>
      <c r="AU45" s="80"/>
      <c r="AV45" s="80"/>
      <c r="AW45" s="80"/>
      <c r="AX45" s="80"/>
      <c r="AY45" s="80"/>
      <c r="AZ45" s="80"/>
      <c r="BA45" s="80"/>
      <c r="BB45" s="80"/>
      <c r="BC45" s="78" t="s">
        <v>126</v>
      </c>
      <c r="BD45" s="80"/>
      <c r="BE45" s="80"/>
      <c r="BF45" s="80"/>
      <c r="BG45" s="80"/>
      <c r="BH45" s="80"/>
      <c r="BI45" s="80"/>
      <c r="BJ45" s="80"/>
      <c r="BK45" s="80"/>
      <c r="BL45" s="78" t="s">
        <v>126</v>
      </c>
      <c r="BM45" s="80"/>
      <c r="BN45" s="80"/>
      <c r="BO45" s="80"/>
      <c r="BP45" s="80"/>
      <c r="BQ45" s="80"/>
      <c r="BR45" s="80"/>
      <c r="BS45" s="80"/>
    </row>
    <row r="46" spans="1:71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8"/>
      <c r="K46" s="79"/>
      <c r="L46" s="79"/>
      <c r="M46" s="79"/>
      <c r="N46" s="79"/>
      <c r="O46" s="79"/>
      <c r="P46" s="79"/>
      <c r="Q46" s="79"/>
      <c r="R46" s="79"/>
      <c r="S46" s="78"/>
      <c r="T46" s="79"/>
      <c r="U46" s="79"/>
      <c r="V46" s="79"/>
      <c r="W46" s="79"/>
      <c r="X46" s="79"/>
      <c r="Y46" s="79"/>
      <c r="Z46" s="79"/>
      <c r="AA46" s="79"/>
      <c r="AB46" s="78"/>
      <c r="AC46" s="79"/>
      <c r="AD46" s="79"/>
      <c r="AE46" s="79"/>
      <c r="AF46" s="79"/>
      <c r="AG46" s="79"/>
      <c r="AH46" s="79"/>
      <c r="AI46" s="79"/>
      <c r="AJ46" s="79"/>
      <c r="AK46" s="78"/>
      <c r="AL46" s="79"/>
      <c r="AM46" s="79"/>
      <c r="AN46" s="79"/>
      <c r="AO46" s="79"/>
      <c r="AP46" s="79"/>
      <c r="AQ46" s="80"/>
      <c r="AR46" s="80"/>
      <c r="AS46" s="80"/>
      <c r="AT46" s="78"/>
      <c r="AU46" s="80"/>
      <c r="AV46" s="80"/>
      <c r="AW46" s="80"/>
      <c r="AX46" s="80"/>
      <c r="AY46" s="80"/>
      <c r="AZ46" s="80"/>
      <c r="BA46" s="80"/>
      <c r="BB46" s="80"/>
      <c r="BC46" s="78"/>
      <c r="BD46" s="80"/>
      <c r="BE46" s="80"/>
      <c r="BF46" s="80"/>
      <c r="BG46" s="80"/>
      <c r="BH46" s="80"/>
      <c r="BI46" s="80"/>
      <c r="BJ46" s="80"/>
      <c r="BK46" s="80"/>
      <c r="BL46" s="78"/>
      <c r="BM46" s="80"/>
      <c r="BN46" s="80"/>
      <c r="BO46" s="80"/>
      <c r="BP46" s="80"/>
      <c r="BQ46" s="80"/>
      <c r="BR46" s="80"/>
      <c r="BS46" s="80"/>
    </row>
    <row r="47" spans="1:71" x14ac:dyDescent="0.2">
      <c r="A47" s="78" t="s">
        <v>127</v>
      </c>
      <c r="B47" s="79"/>
      <c r="C47" s="79"/>
      <c r="D47" s="79"/>
      <c r="E47" s="79"/>
      <c r="F47" s="79"/>
      <c r="G47" s="79"/>
      <c r="H47" s="79"/>
      <c r="I47" s="79"/>
      <c r="J47" s="78" t="s">
        <v>127</v>
      </c>
      <c r="K47" s="79"/>
      <c r="L47" s="79"/>
      <c r="M47" s="79"/>
      <c r="N47" s="79"/>
      <c r="O47" s="79">
        <v>1500000</v>
      </c>
      <c r="P47" s="79">
        <v>1500000</v>
      </c>
      <c r="Q47" s="79">
        <v>2000000</v>
      </c>
      <c r="R47" s="79">
        <v>2000000</v>
      </c>
      <c r="S47" s="78" t="s">
        <v>127</v>
      </c>
      <c r="T47" s="79">
        <v>2200000</v>
      </c>
      <c r="U47" s="79">
        <v>2400000</v>
      </c>
      <c r="V47" s="79">
        <v>2400000</v>
      </c>
      <c r="W47" s="79">
        <v>2500000</v>
      </c>
      <c r="X47" s="79">
        <v>2500000</v>
      </c>
      <c r="Y47" s="79">
        <v>2400000</v>
      </c>
      <c r="Z47" s="79">
        <v>2600000</v>
      </c>
      <c r="AA47" s="79">
        <v>2500000</v>
      </c>
      <c r="AB47" s="78" t="s">
        <v>127</v>
      </c>
      <c r="AC47" s="79">
        <v>2500000</v>
      </c>
      <c r="AD47" s="79">
        <v>2600000</v>
      </c>
      <c r="AE47" s="79">
        <v>2600000</v>
      </c>
      <c r="AF47" s="79">
        <v>2600000</v>
      </c>
      <c r="AG47" s="79">
        <v>2600000</v>
      </c>
      <c r="AH47" s="79">
        <v>2700000</v>
      </c>
      <c r="AI47" s="79">
        <v>2600000</v>
      </c>
      <c r="AJ47" s="79">
        <v>2700000</v>
      </c>
      <c r="AK47" s="78" t="s">
        <v>127</v>
      </c>
      <c r="AL47" s="79">
        <v>2700000</v>
      </c>
      <c r="AM47" s="79">
        <v>2700000</v>
      </c>
      <c r="AN47" s="79">
        <v>2800000</v>
      </c>
      <c r="AO47" s="79">
        <v>2700000</v>
      </c>
      <c r="AP47" s="79">
        <v>2800000</v>
      </c>
      <c r="AQ47" s="80">
        <v>5100000</v>
      </c>
      <c r="AR47" s="80">
        <v>5100000</v>
      </c>
      <c r="AS47" s="80">
        <v>5100000</v>
      </c>
      <c r="AT47" s="78" t="s">
        <v>127</v>
      </c>
      <c r="AU47" s="80">
        <v>5200000</v>
      </c>
      <c r="AV47" s="80">
        <v>5100000</v>
      </c>
      <c r="AW47" s="80">
        <v>5100000</v>
      </c>
      <c r="AX47" s="80">
        <v>5100000</v>
      </c>
      <c r="AY47" s="80">
        <v>5100000</v>
      </c>
      <c r="AZ47" s="80">
        <v>5100000</v>
      </c>
      <c r="BA47" s="80">
        <v>5100000</v>
      </c>
      <c r="BB47" s="80">
        <v>5100000</v>
      </c>
      <c r="BC47" s="78" t="s">
        <v>127</v>
      </c>
      <c r="BD47" s="80">
        <v>5100000</v>
      </c>
      <c r="BE47" s="80">
        <v>5100000</v>
      </c>
      <c r="BF47" s="80">
        <v>5100000</v>
      </c>
      <c r="BG47" s="80">
        <v>5100000</v>
      </c>
      <c r="BH47" s="80">
        <v>5100000</v>
      </c>
      <c r="BI47" s="80">
        <v>5100000</v>
      </c>
      <c r="BJ47" s="80">
        <v>5100000</v>
      </c>
      <c r="BK47" s="80">
        <v>5100000</v>
      </c>
      <c r="BL47" s="78" t="s">
        <v>127</v>
      </c>
      <c r="BM47" s="80">
        <v>5100000</v>
      </c>
      <c r="BN47" s="80">
        <v>5000000</v>
      </c>
      <c r="BO47" s="80">
        <v>5100000</v>
      </c>
      <c r="BP47" s="80">
        <v>5100000</v>
      </c>
      <c r="BQ47" s="80">
        <v>5100000</v>
      </c>
      <c r="BR47" s="80">
        <v>5100000</v>
      </c>
      <c r="BS47" s="80">
        <v>5100000</v>
      </c>
    </row>
    <row r="48" spans="1:71" ht="25.5" x14ac:dyDescent="0.2">
      <c r="A48" s="78" t="s">
        <v>128</v>
      </c>
      <c r="B48" s="79"/>
      <c r="C48" s="79"/>
      <c r="D48" s="79"/>
      <c r="E48" s="79"/>
      <c r="F48" s="79"/>
      <c r="G48" s="79"/>
      <c r="H48" s="79"/>
      <c r="I48" s="79"/>
      <c r="J48" s="78" t="s">
        <v>128</v>
      </c>
      <c r="K48" s="79"/>
      <c r="L48" s="79"/>
      <c r="M48" s="79"/>
      <c r="N48" s="79"/>
      <c r="O48" s="79">
        <v>1500000</v>
      </c>
      <c r="P48" s="79">
        <v>1500000</v>
      </c>
      <c r="Q48" s="79">
        <v>2000000</v>
      </c>
      <c r="R48" s="79">
        <v>2000000</v>
      </c>
      <c r="S48" s="78" t="s">
        <v>128</v>
      </c>
      <c r="T48" s="79">
        <v>2200000</v>
      </c>
      <c r="U48" s="79">
        <v>2400000</v>
      </c>
      <c r="V48" s="79">
        <v>2400000</v>
      </c>
      <c r="W48" s="79">
        <v>2500000</v>
      </c>
      <c r="X48" s="79">
        <v>2500000</v>
      </c>
      <c r="Y48" s="79">
        <v>2400000</v>
      </c>
      <c r="Z48" s="79">
        <v>2600000</v>
      </c>
      <c r="AA48" s="79">
        <v>2500000</v>
      </c>
      <c r="AB48" s="78" t="s">
        <v>128</v>
      </c>
      <c r="AC48" s="79">
        <v>2500000</v>
      </c>
      <c r="AD48" s="79">
        <v>2600000</v>
      </c>
      <c r="AE48" s="79">
        <v>2600000</v>
      </c>
      <c r="AF48" s="79">
        <v>2600000</v>
      </c>
      <c r="AG48" s="79">
        <v>2600000</v>
      </c>
      <c r="AH48" s="79">
        <v>2700000</v>
      </c>
      <c r="AI48" s="79">
        <v>2600000</v>
      </c>
      <c r="AJ48" s="79">
        <v>2700000</v>
      </c>
      <c r="AK48" s="78" t="s">
        <v>128</v>
      </c>
      <c r="AL48" s="79">
        <v>2700000</v>
      </c>
      <c r="AM48" s="79">
        <v>2700000</v>
      </c>
      <c r="AN48" s="79">
        <v>2800000</v>
      </c>
      <c r="AO48" s="79">
        <v>2700000</v>
      </c>
      <c r="AP48" s="79">
        <v>2800000</v>
      </c>
      <c r="AQ48" s="80">
        <v>5100000</v>
      </c>
      <c r="AR48" s="80">
        <v>5100000</v>
      </c>
      <c r="AS48" s="80">
        <v>5100000</v>
      </c>
      <c r="AT48" s="78" t="s">
        <v>128</v>
      </c>
      <c r="AU48" s="80">
        <v>5200000</v>
      </c>
      <c r="AV48" s="80">
        <v>5100000</v>
      </c>
      <c r="AW48" s="80">
        <v>5100000</v>
      </c>
      <c r="AX48" s="80">
        <v>5100000</v>
      </c>
      <c r="AY48" s="80">
        <v>5100000</v>
      </c>
      <c r="AZ48" s="80">
        <v>5100000</v>
      </c>
      <c r="BA48" s="80">
        <v>5100000</v>
      </c>
      <c r="BB48" s="80">
        <v>5100000</v>
      </c>
      <c r="BC48" s="78" t="s">
        <v>128</v>
      </c>
      <c r="BD48" s="80">
        <v>5100000</v>
      </c>
      <c r="BE48" s="80">
        <v>5100000</v>
      </c>
      <c r="BF48" s="80">
        <v>5100000</v>
      </c>
      <c r="BG48" s="80">
        <v>5100000</v>
      </c>
      <c r="BH48" s="80">
        <v>5100000</v>
      </c>
      <c r="BI48" s="80">
        <v>5100000</v>
      </c>
      <c r="BJ48" s="80">
        <v>5100000</v>
      </c>
      <c r="BK48" s="80">
        <v>5100000</v>
      </c>
      <c r="BL48" s="78" t="s">
        <v>128</v>
      </c>
      <c r="BM48" s="80">
        <v>5100000</v>
      </c>
      <c r="BN48" s="80">
        <v>5000000</v>
      </c>
      <c r="BO48" s="80">
        <v>5100000</v>
      </c>
      <c r="BP48" s="80">
        <v>5100000</v>
      </c>
      <c r="BQ48" s="80">
        <v>5100000</v>
      </c>
      <c r="BR48" s="80">
        <v>5100000</v>
      </c>
      <c r="BS48" s="80">
        <v>5100000</v>
      </c>
    </row>
    <row r="49" spans="1:71" x14ac:dyDescent="0.2">
      <c r="A49" s="78"/>
      <c r="B49" s="79"/>
      <c r="C49" s="79"/>
      <c r="D49" s="79"/>
      <c r="E49" s="79"/>
      <c r="F49" s="79"/>
      <c r="G49" s="79"/>
      <c r="H49" s="79"/>
      <c r="I49" s="79"/>
      <c r="J49" s="78"/>
      <c r="K49" s="79"/>
      <c r="L49" s="79"/>
      <c r="M49" s="79"/>
      <c r="N49" s="79"/>
      <c r="O49" s="79"/>
      <c r="P49" s="79"/>
      <c r="Q49" s="79"/>
      <c r="R49" s="79"/>
      <c r="S49" s="78"/>
      <c r="T49" s="79"/>
      <c r="U49" s="79"/>
      <c r="V49" s="79"/>
      <c r="W49" s="79"/>
      <c r="X49" s="79"/>
      <c r="Y49" s="79"/>
      <c r="Z49" s="79"/>
      <c r="AA49" s="79"/>
      <c r="AB49" s="78"/>
      <c r="AC49" s="79"/>
      <c r="AD49" s="79"/>
      <c r="AE49" s="79"/>
      <c r="AF49" s="79"/>
      <c r="AG49" s="79"/>
      <c r="AH49" s="79"/>
      <c r="AI49" s="79"/>
      <c r="AJ49" s="79"/>
      <c r="AK49" s="78"/>
      <c r="AL49" s="79"/>
      <c r="AM49" s="79"/>
      <c r="AN49" s="79"/>
      <c r="AO49" s="79"/>
      <c r="AP49" s="79"/>
      <c r="AQ49" s="80"/>
      <c r="AR49" s="80"/>
      <c r="AS49" s="80"/>
      <c r="AT49" s="78"/>
      <c r="AU49" s="80"/>
      <c r="AV49" s="80"/>
      <c r="AW49" s="80"/>
      <c r="AX49" s="80"/>
      <c r="AY49" s="80"/>
      <c r="AZ49" s="80"/>
      <c r="BA49" s="80"/>
      <c r="BB49" s="80"/>
      <c r="BC49" s="78"/>
      <c r="BD49" s="80"/>
      <c r="BE49" s="80"/>
      <c r="BF49" s="80"/>
      <c r="BG49" s="80"/>
      <c r="BH49" s="80"/>
      <c r="BI49" s="80"/>
      <c r="BJ49" s="80"/>
      <c r="BK49" s="80"/>
      <c r="BL49" s="78"/>
      <c r="BM49" s="80"/>
      <c r="BN49" s="80"/>
      <c r="BO49" s="80"/>
      <c r="BP49" s="80"/>
      <c r="BQ49" s="80"/>
      <c r="BR49" s="80"/>
      <c r="BS49" s="80"/>
    </row>
    <row r="50" spans="1:71" x14ac:dyDescent="0.2">
      <c r="A50" s="78" t="s">
        <v>129</v>
      </c>
      <c r="B50" s="79"/>
      <c r="C50" s="79"/>
      <c r="D50" s="79"/>
      <c r="E50" s="79"/>
      <c r="F50" s="79"/>
      <c r="G50" s="79"/>
      <c r="H50" s="79"/>
      <c r="I50" s="79"/>
      <c r="J50" s="78" t="s">
        <v>129</v>
      </c>
      <c r="K50" s="79"/>
      <c r="L50" s="79"/>
      <c r="M50" s="79"/>
      <c r="N50" s="79"/>
      <c r="O50" s="79"/>
      <c r="P50" s="79"/>
      <c r="Q50" s="79"/>
      <c r="R50" s="79"/>
      <c r="S50" s="78" t="s">
        <v>129</v>
      </c>
      <c r="T50" s="79"/>
      <c r="U50" s="79"/>
      <c r="V50" s="79"/>
      <c r="W50" s="79"/>
      <c r="X50" s="79"/>
      <c r="Y50" s="79"/>
      <c r="Z50" s="79"/>
      <c r="AA50" s="79"/>
      <c r="AB50" s="78" t="s">
        <v>129</v>
      </c>
      <c r="AC50" s="79"/>
      <c r="AD50" s="79"/>
      <c r="AE50" s="79"/>
      <c r="AF50" s="79"/>
      <c r="AG50" s="79"/>
      <c r="AH50" s="79"/>
      <c r="AI50" s="79"/>
      <c r="AJ50" s="79"/>
      <c r="AK50" s="78" t="s">
        <v>129</v>
      </c>
      <c r="AL50" s="79"/>
      <c r="AM50" s="79"/>
      <c r="AN50" s="79"/>
      <c r="AO50" s="79"/>
      <c r="AP50" s="79"/>
      <c r="AQ50" s="80"/>
      <c r="AR50" s="80"/>
      <c r="AS50" s="80"/>
      <c r="AT50" s="78" t="s">
        <v>129</v>
      </c>
      <c r="AU50" s="80"/>
      <c r="AV50" s="80"/>
      <c r="AW50" s="80"/>
      <c r="AX50" s="80"/>
      <c r="AY50" s="80"/>
      <c r="AZ50" s="80"/>
      <c r="BA50" s="80"/>
      <c r="BB50" s="80"/>
      <c r="BC50" s="78" t="s">
        <v>129</v>
      </c>
      <c r="BD50" s="80"/>
      <c r="BE50" s="80"/>
      <c r="BF50" s="80"/>
      <c r="BG50" s="80"/>
      <c r="BH50" s="80"/>
      <c r="BI50" s="80"/>
      <c r="BJ50" s="80"/>
      <c r="BK50" s="80"/>
      <c r="BL50" s="78" t="s">
        <v>129</v>
      </c>
      <c r="BM50" s="80"/>
      <c r="BN50" s="80"/>
      <c r="BO50" s="80"/>
      <c r="BP50" s="80"/>
      <c r="BQ50" s="80"/>
      <c r="BR50" s="80"/>
      <c r="BS50" s="80"/>
    </row>
    <row r="51" spans="1:71" x14ac:dyDescent="0.2">
      <c r="A51" s="78" t="s">
        <v>130</v>
      </c>
      <c r="B51" s="79"/>
      <c r="C51" s="79"/>
      <c r="D51" s="79">
        <v>5500000</v>
      </c>
      <c r="E51" s="79"/>
      <c r="F51" s="79">
        <v>1000000</v>
      </c>
      <c r="G51" s="79">
        <v>1000000</v>
      </c>
      <c r="H51" s="79">
        <v>1000000</v>
      </c>
      <c r="I51" s="79">
        <v>1000000</v>
      </c>
      <c r="J51" s="78" t="s">
        <v>130</v>
      </c>
      <c r="K51" s="79">
        <v>500000</v>
      </c>
      <c r="L51" s="79">
        <v>1500000</v>
      </c>
      <c r="M51" s="79">
        <v>1500000</v>
      </c>
      <c r="N51" s="79">
        <v>1500000</v>
      </c>
      <c r="O51" s="79">
        <v>1500000</v>
      </c>
      <c r="P51" s="79">
        <v>1500000</v>
      </c>
      <c r="Q51" s="79">
        <v>700000</v>
      </c>
      <c r="R51" s="79">
        <v>500000</v>
      </c>
      <c r="S51" s="78" t="s">
        <v>130</v>
      </c>
      <c r="T51" s="79">
        <v>300000</v>
      </c>
      <c r="U51" s="79"/>
      <c r="V51" s="79"/>
      <c r="W51" s="79"/>
      <c r="X51" s="79"/>
      <c r="Y51" s="79"/>
      <c r="Z51" s="79"/>
      <c r="AA51" s="79"/>
      <c r="AB51" s="78" t="s">
        <v>130</v>
      </c>
      <c r="AC51" s="79"/>
      <c r="AD51" s="79"/>
      <c r="AE51" s="79"/>
      <c r="AF51" s="79"/>
      <c r="AG51" s="79"/>
      <c r="AH51" s="79"/>
      <c r="AI51" s="79"/>
      <c r="AJ51" s="79"/>
      <c r="AK51" s="78" t="s">
        <v>130</v>
      </c>
      <c r="AL51" s="79"/>
      <c r="AM51" s="79"/>
      <c r="AN51" s="79"/>
      <c r="AO51" s="79"/>
      <c r="AP51" s="79"/>
      <c r="AQ51" s="80"/>
      <c r="AR51" s="80"/>
      <c r="AS51" s="80"/>
      <c r="AT51" s="78" t="s">
        <v>130</v>
      </c>
      <c r="AU51" s="80"/>
      <c r="AV51" s="80"/>
      <c r="AW51" s="80"/>
      <c r="AX51" s="80"/>
      <c r="AY51" s="80"/>
      <c r="AZ51" s="80"/>
      <c r="BA51" s="80"/>
      <c r="BB51" s="80"/>
      <c r="BC51" s="78" t="s">
        <v>130</v>
      </c>
      <c r="BD51" s="80"/>
      <c r="BE51" s="80"/>
      <c r="BF51" s="80"/>
      <c r="BG51" s="80"/>
      <c r="BH51" s="80"/>
      <c r="BI51" s="80"/>
      <c r="BJ51" s="80"/>
      <c r="BK51" s="80"/>
      <c r="BL51" s="78" t="s">
        <v>130</v>
      </c>
      <c r="BM51" s="80"/>
      <c r="BN51" s="80"/>
      <c r="BO51" s="80"/>
      <c r="BP51" s="80"/>
      <c r="BQ51" s="80"/>
      <c r="BR51" s="80"/>
      <c r="BS51" s="80"/>
    </row>
    <row r="52" spans="1:71" x14ac:dyDescent="0.2">
      <c r="A52" s="85" t="s">
        <v>122</v>
      </c>
      <c r="B52" s="86">
        <v>0</v>
      </c>
      <c r="C52" s="86">
        <v>6200000</v>
      </c>
      <c r="D52" s="86">
        <v>7400000</v>
      </c>
      <c r="E52" s="86">
        <v>7000000</v>
      </c>
      <c r="F52" s="86">
        <v>2500000</v>
      </c>
      <c r="G52" s="86">
        <v>1600000</v>
      </c>
      <c r="H52" s="86">
        <v>800000</v>
      </c>
      <c r="I52" s="86">
        <v>-400000</v>
      </c>
      <c r="J52" s="85" t="s">
        <v>122</v>
      </c>
      <c r="K52" s="86">
        <v>-1400000</v>
      </c>
      <c r="L52" s="86">
        <v>-2600000</v>
      </c>
      <c r="M52" s="86">
        <v>-3900000</v>
      </c>
      <c r="N52" s="86">
        <v>-5200000</v>
      </c>
      <c r="O52" s="86">
        <v>-6600000</v>
      </c>
      <c r="P52" s="86">
        <v>-6600000</v>
      </c>
      <c r="Q52" s="86">
        <v>-6800000</v>
      </c>
      <c r="R52" s="86">
        <v>-6600000</v>
      </c>
      <c r="S52" s="85" t="s">
        <v>122</v>
      </c>
      <c r="T52" s="86">
        <v>-6800000</v>
      </c>
      <c r="U52" s="86">
        <v>-6900000</v>
      </c>
      <c r="V52" s="86">
        <v>-6800000</v>
      </c>
      <c r="W52" s="86">
        <v>-7000000</v>
      </c>
      <c r="X52" s="86">
        <v>-7000000</v>
      </c>
      <c r="Y52" s="86">
        <v>-6800000</v>
      </c>
      <c r="Z52" s="86">
        <v>-7200000</v>
      </c>
      <c r="AA52" s="86">
        <v>-7000000</v>
      </c>
      <c r="AB52" s="85" t="s">
        <v>122</v>
      </c>
      <c r="AC52" s="86">
        <v>-7000000</v>
      </c>
      <c r="AD52" s="86">
        <v>-7200000</v>
      </c>
      <c r="AE52" s="86">
        <v>-7200000</v>
      </c>
      <c r="AF52" s="86">
        <v>-7200000</v>
      </c>
      <c r="AG52" s="86">
        <v>-7200000</v>
      </c>
      <c r="AH52" s="86">
        <v>-7400000</v>
      </c>
      <c r="AI52" s="86">
        <v>-7200000</v>
      </c>
      <c r="AJ52" s="86">
        <v>-7400000</v>
      </c>
      <c r="AK52" s="85" t="s">
        <v>122</v>
      </c>
      <c r="AL52" s="86">
        <v>-7400000</v>
      </c>
      <c r="AM52" s="86">
        <v>-7400000</v>
      </c>
      <c r="AN52" s="86">
        <v>-7600000</v>
      </c>
      <c r="AO52" s="86">
        <v>-7400000</v>
      </c>
      <c r="AP52" s="86">
        <v>-7600000</v>
      </c>
      <c r="AQ52" s="87">
        <v>-10200000</v>
      </c>
      <c r="AR52" s="87">
        <v>-10200000</v>
      </c>
      <c r="AS52" s="87">
        <v>-10200000</v>
      </c>
      <c r="AT52" s="85" t="s">
        <v>122</v>
      </c>
      <c r="AU52" s="87">
        <v>-10400000</v>
      </c>
      <c r="AV52" s="87">
        <v>-10200000</v>
      </c>
      <c r="AW52" s="87">
        <v>-10200000</v>
      </c>
      <c r="AX52" s="87">
        <v>-10200000</v>
      </c>
      <c r="AY52" s="87">
        <v>-10200000</v>
      </c>
      <c r="AZ52" s="87">
        <v>-10200000</v>
      </c>
      <c r="BA52" s="87">
        <v>-10200000</v>
      </c>
      <c r="BB52" s="87">
        <v>-10200000</v>
      </c>
      <c r="BC52" s="85" t="s">
        <v>122</v>
      </c>
      <c r="BD52" s="87">
        <v>-10200000</v>
      </c>
      <c r="BE52" s="87">
        <v>-10200000</v>
      </c>
      <c r="BF52" s="87">
        <v>-10200000</v>
      </c>
      <c r="BG52" s="87">
        <v>-10200000</v>
      </c>
      <c r="BH52" s="87">
        <v>-10200000</v>
      </c>
      <c r="BI52" s="87">
        <v>-10200000</v>
      </c>
      <c r="BJ52" s="87">
        <v>-10200000</v>
      </c>
      <c r="BK52" s="87">
        <v>-10200000</v>
      </c>
      <c r="BL52" s="85" t="s">
        <v>122</v>
      </c>
      <c r="BM52" s="87">
        <v>-10200000</v>
      </c>
      <c r="BN52" s="87">
        <v>-10000000</v>
      </c>
      <c r="BO52" s="87">
        <v>-10200000</v>
      </c>
      <c r="BP52" s="87">
        <v>-10200000</v>
      </c>
      <c r="BQ52" s="87">
        <v>-10200000</v>
      </c>
      <c r="BR52" s="87">
        <v>-10200000</v>
      </c>
      <c r="BS52" s="87">
        <v>-10200000</v>
      </c>
    </row>
    <row r="53" spans="1:71" x14ac:dyDescent="0.2">
      <c r="AQ53" s="89"/>
      <c r="AR53" s="89"/>
      <c r="AS53" s="89"/>
      <c r="AU53" s="89"/>
      <c r="AV53" s="89"/>
      <c r="AW53" s="89"/>
      <c r="AX53" s="89"/>
      <c r="AY53" s="89"/>
      <c r="AZ53" s="89"/>
      <c r="BA53" s="89"/>
      <c r="BB53" s="89"/>
      <c r="BD53" s="89"/>
      <c r="BE53" s="89"/>
      <c r="BF53" s="89"/>
      <c r="BG53" s="89"/>
      <c r="BH53" s="89"/>
      <c r="BI53" s="89"/>
      <c r="BJ53" s="89"/>
      <c r="BK53" s="89"/>
      <c r="BM53" s="89"/>
      <c r="BN53" s="89"/>
      <c r="BO53" s="89"/>
      <c r="BP53" s="89"/>
      <c r="BQ53" s="89"/>
      <c r="BR53" s="89"/>
      <c r="BS53" s="89"/>
    </row>
    <row r="54" spans="1:71" x14ac:dyDescent="0.2">
      <c r="A54" s="81" t="s">
        <v>131</v>
      </c>
      <c r="B54" s="79"/>
      <c r="C54" s="79"/>
      <c r="D54" s="79"/>
      <c r="E54" s="79"/>
      <c r="F54" s="79"/>
      <c r="G54" s="79"/>
      <c r="H54" s="79"/>
      <c r="I54" s="79"/>
      <c r="J54" s="81" t="s">
        <v>131</v>
      </c>
      <c r="K54" s="79"/>
      <c r="L54" s="79"/>
      <c r="M54" s="79"/>
      <c r="N54" s="79"/>
      <c r="O54" s="79"/>
      <c r="P54" s="79"/>
      <c r="Q54" s="79"/>
      <c r="R54" s="79"/>
      <c r="S54" s="81" t="s">
        <v>131</v>
      </c>
      <c r="T54" s="79"/>
      <c r="U54" s="79"/>
      <c r="V54" s="79"/>
      <c r="W54" s="79"/>
      <c r="X54" s="79"/>
      <c r="Y54" s="79"/>
      <c r="Z54" s="79"/>
      <c r="AA54" s="79"/>
      <c r="AB54" s="81" t="s">
        <v>131</v>
      </c>
      <c r="AC54" s="79"/>
      <c r="AD54" s="79"/>
      <c r="AE54" s="79"/>
      <c r="AF54" s="79"/>
      <c r="AG54" s="79"/>
      <c r="AH54" s="79"/>
      <c r="AI54" s="79"/>
      <c r="AJ54" s="79"/>
      <c r="AK54" s="81" t="s">
        <v>131</v>
      </c>
      <c r="AL54" s="79"/>
      <c r="AM54" s="79"/>
      <c r="AN54" s="79"/>
      <c r="AO54" s="79"/>
      <c r="AP54" s="79"/>
      <c r="AQ54" s="80"/>
      <c r="AR54" s="80"/>
      <c r="AS54" s="80"/>
      <c r="AT54" s="81" t="s">
        <v>131</v>
      </c>
      <c r="AU54" s="80"/>
      <c r="AV54" s="80"/>
      <c r="AW54" s="80"/>
      <c r="AX54" s="80"/>
      <c r="AY54" s="80"/>
      <c r="AZ54" s="80"/>
      <c r="BA54" s="80"/>
      <c r="BB54" s="80"/>
      <c r="BC54" s="81" t="s">
        <v>131</v>
      </c>
      <c r="BD54" s="80"/>
      <c r="BE54" s="80"/>
      <c r="BF54" s="80"/>
      <c r="BG54" s="80"/>
      <c r="BH54" s="80"/>
      <c r="BI54" s="80"/>
      <c r="BJ54" s="80"/>
      <c r="BK54" s="80"/>
      <c r="BL54" s="81" t="s">
        <v>131</v>
      </c>
      <c r="BM54" s="80"/>
      <c r="BN54" s="80"/>
      <c r="BO54" s="80"/>
      <c r="BP54" s="80"/>
      <c r="BQ54" s="80"/>
      <c r="BR54" s="80"/>
      <c r="BS54" s="80"/>
    </row>
    <row r="55" spans="1:71" ht="25.5" x14ac:dyDescent="0.2">
      <c r="A55" s="78" t="s">
        <v>132</v>
      </c>
      <c r="B55" s="79"/>
      <c r="C55" s="79">
        <v>4500000</v>
      </c>
      <c r="D55" s="79">
        <v>3000000</v>
      </c>
      <c r="E55" s="79">
        <v>3000000</v>
      </c>
      <c r="F55" s="79"/>
      <c r="G55" s="79"/>
      <c r="H55" s="79"/>
      <c r="I55" s="79"/>
      <c r="J55" s="78" t="s">
        <v>132</v>
      </c>
      <c r="K55" s="79"/>
      <c r="L55" s="79"/>
      <c r="M55" s="79"/>
      <c r="N55" s="79"/>
      <c r="O55" s="79"/>
      <c r="P55" s="79"/>
      <c r="Q55" s="79"/>
      <c r="R55" s="79"/>
      <c r="S55" s="78" t="s">
        <v>132</v>
      </c>
      <c r="T55" s="79"/>
      <c r="U55" s="79"/>
      <c r="V55" s="79"/>
      <c r="W55" s="79"/>
      <c r="X55" s="79"/>
      <c r="Y55" s="79"/>
      <c r="Z55" s="79"/>
      <c r="AA55" s="79"/>
      <c r="AB55" s="78" t="s">
        <v>132</v>
      </c>
      <c r="AC55" s="79"/>
      <c r="AD55" s="79"/>
      <c r="AE55" s="79"/>
      <c r="AF55" s="79"/>
      <c r="AG55" s="79"/>
      <c r="AH55" s="79"/>
      <c r="AI55" s="79"/>
      <c r="AJ55" s="79"/>
      <c r="AK55" s="78" t="s">
        <v>132</v>
      </c>
      <c r="AL55" s="79"/>
      <c r="AM55" s="79"/>
      <c r="AN55" s="79"/>
      <c r="AO55" s="79"/>
      <c r="AP55" s="79"/>
      <c r="AQ55" s="80"/>
      <c r="AR55" s="80"/>
      <c r="AS55" s="80"/>
      <c r="AT55" s="78" t="s">
        <v>132</v>
      </c>
      <c r="AU55" s="80"/>
      <c r="AV55" s="80"/>
      <c r="AW55" s="80"/>
      <c r="AX55" s="80"/>
      <c r="AY55" s="80"/>
      <c r="AZ55" s="80"/>
      <c r="BA55" s="80"/>
      <c r="BB55" s="80"/>
      <c r="BC55" s="78" t="s">
        <v>132</v>
      </c>
      <c r="BD55" s="80"/>
      <c r="BE55" s="80"/>
      <c r="BF55" s="80"/>
      <c r="BG55" s="80"/>
      <c r="BH55" s="80"/>
      <c r="BI55" s="80"/>
      <c r="BJ55" s="80"/>
      <c r="BK55" s="80"/>
      <c r="BL55" s="78" t="s">
        <v>132</v>
      </c>
      <c r="BM55" s="80"/>
      <c r="BN55" s="80"/>
      <c r="BO55" s="80"/>
      <c r="BP55" s="80"/>
      <c r="BQ55" s="80"/>
      <c r="BR55" s="80"/>
      <c r="BS55" s="80"/>
    </row>
    <row r="56" spans="1:71" x14ac:dyDescent="0.2">
      <c r="A56" s="85" t="s">
        <v>133</v>
      </c>
      <c r="B56" s="86">
        <v>0</v>
      </c>
      <c r="C56" s="86">
        <v>4500000</v>
      </c>
      <c r="D56" s="86">
        <v>3000000</v>
      </c>
      <c r="E56" s="86">
        <v>3000000</v>
      </c>
      <c r="F56" s="86">
        <v>0</v>
      </c>
      <c r="G56" s="86">
        <v>0</v>
      </c>
      <c r="H56" s="86">
        <v>0</v>
      </c>
      <c r="I56" s="86">
        <v>0</v>
      </c>
      <c r="J56" s="85" t="s">
        <v>133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5" t="s">
        <v>133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5" t="s">
        <v>133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5" t="s">
        <v>133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7">
        <v>0</v>
      </c>
      <c r="AR56" s="87">
        <v>0</v>
      </c>
      <c r="AS56" s="87">
        <v>0</v>
      </c>
      <c r="AT56" s="85" t="s">
        <v>133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v>0</v>
      </c>
      <c r="BA56" s="87">
        <v>0</v>
      </c>
      <c r="BB56" s="87">
        <v>0</v>
      </c>
      <c r="BC56" s="85" t="s">
        <v>133</v>
      </c>
      <c r="BD56" s="87">
        <v>0</v>
      </c>
      <c r="BE56" s="87">
        <v>0</v>
      </c>
      <c r="BF56" s="87">
        <v>0</v>
      </c>
      <c r="BG56" s="87">
        <v>0</v>
      </c>
      <c r="BH56" s="87">
        <v>0</v>
      </c>
      <c r="BI56" s="87">
        <v>0</v>
      </c>
      <c r="BJ56" s="87">
        <v>0</v>
      </c>
      <c r="BK56" s="87">
        <v>0</v>
      </c>
      <c r="BL56" s="85" t="s">
        <v>133</v>
      </c>
      <c r="BM56" s="87">
        <v>0</v>
      </c>
      <c r="BN56" s="87">
        <v>0</v>
      </c>
      <c r="BO56" s="87">
        <v>0</v>
      </c>
      <c r="BP56" s="87">
        <v>0</v>
      </c>
      <c r="BQ56" s="87">
        <v>0</v>
      </c>
      <c r="BR56" s="87">
        <v>0</v>
      </c>
      <c r="BS56" s="87">
        <v>0</v>
      </c>
    </row>
    <row r="57" spans="1:71" x14ac:dyDescent="0.2">
      <c r="AQ57" s="89"/>
      <c r="AR57" s="89"/>
      <c r="AS57" s="89"/>
      <c r="AU57" s="89"/>
      <c r="AV57" s="89"/>
      <c r="AW57" s="89"/>
      <c r="AX57" s="89"/>
      <c r="AY57" s="89"/>
      <c r="AZ57" s="89"/>
      <c r="BA57" s="89"/>
      <c r="BB57" s="89"/>
      <c r="BD57" s="89"/>
      <c r="BE57" s="89"/>
      <c r="BF57" s="89"/>
      <c r="BG57" s="89"/>
      <c r="BH57" s="89"/>
      <c r="BI57" s="89"/>
      <c r="BJ57" s="89"/>
      <c r="BK57" s="89"/>
      <c r="BM57" s="89"/>
      <c r="BN57" s="89"/>
      <c r="BO57" s="89"/>
      <c r="BP57" s="89"/>
      <c r="BQ57" s="89"/>
      <c r="BR57" s="89"/>
      <c r="BS57" s="89"/>
    </row>
    <row r="58" spans="1:71" ht="25.5" x14ac:dyDescent="0.2">
      <c r="A58" s="85" t="s">
        <v>134</v>
      </c>
      <c r="B58" s="86">
        <v>0</v>
      </c>
      <c r="C58" s="86">
        <v>-2954876.5333333332</v>
      </c>
      <c r="D58" s="86">
        <v>-40518.947157522663</v>
      </c>
      <c r="E58" s="86">
        <v>67440.806761832908</v>
      </c>
      <c r="F58" s="86">
        <v>-32677.516641620547</v>
      </c>
      <c r="G58" s="86">
        <v>-35228.58266704157</v>
      </c>
      <c r="H58" s="86">
        <v>79580.379887957126</v>
      </c>
      <c r="I58" s="86">
        <v>-69624.525971066207</v>
      </c>
      <c r="J58" s="85" t="s">
        <v>134</v>
      </c>
      <c r="K58" s="86">
        <v>5782.8012160025537</v>
      </c>
      <c r="L58" s="86">
        <v>28261.79468170926</v>
      </c>
      <c r="M58" s="86">
        <v>-47561.447251264006</v>
      </c>
      <c r="N58" s="86">
        <v>25105.838814165443</v>
      </c>
      <c r="O58" s="86">
        <v>26889.748000204563</v>
      </c>
      <c r="P58" s="86">
        <v>67216.245480202138</v>
      </c>
      <c r="Q58" s="86">
        <v>-92473.992064993829</v>
      </c>
      <c r="R58" s="86">
        <v>147818.86801435798</v>
      </c>
      <c r="S58" s="85" t="s">
        <v>134</v>
      </c>
      <c r="T58" s="86">
        <v>-11905.343305498362</v>
      </c>
      <c r="U58" s="86">
        <v>-71646.796738557518</v>
      </c>
      <c r="V58" s="86">
        <v>68594.335294060409</v>
      </c>
      <c r="W58" s="86">
        <v>-93182.121353000402</v>
      </c>
      <c r="X58" s="86">
        <v>-54976.342566527426</v>
      </c>
      <c r="Y58" s="86">
        <v>183211.4940078035</v>
      </c>
      <c r="Z58" s="86">
        <v>-178618.79105211794</v>
      </c>
      <c r="AA58" s="86">
        <v>59532.621037364006</v>
      </c>
      <c r="AB58" s="85" t="s">
        <v>134</v>
      </c>
      <c r="AC58" s="86">
        <v>97665.547247737646</v>
      </c>
      <c r="AD58" s="86">
        <v>-64220.197279788554</v>
      </c>
      <c r="AE58" s="86">
        <v>-26124.799252584577</v>
      </c>
      <c r="AF58" s="86">
        <v>11951.552754886448</v>
      </c>
      <c r="AG58" s="86">
        <v>50008.66828243807</v>
      </c>
      <c r="AH58" s="86">
        <v>-111953.64503473788</v>
      </c>
      <c r="AI58" s="86">
        <v>126064.41851491481</v>
      </c>
      <c r="AJ58" s="86">
        <v>-35937.33729993552</v>
      </c>
      <c r="AK58" s="85" t="s">
        <v>134</v>
      </c>
      <c r="AL58" s="86">
        <v>2040.8893270641565</v>
      </c>
      <c r="AM58" s="86">
        <v>39998.898220337927</v>
      </c>
      <c r="AN58" s="86">
        <v>-122063.51279745996</v>
      </c>
      <c r="AO58" s="86">
        <v>115853.45207456499</v>
      </c>
      <c r="AP58" s="86">
        <v>-46250.413404688239</v>
      </c>
      <c r="AQ58" s="87">
        <v>26164.682461261749</v>
      </c>
      <c r="AR58" s="87">
        <v>24018.529285877943</v>
      </c>
      <c r="AS58" s="87">
        <v>21850.914578735828</v>
      </c>
      <c r="AT58" s="85" t="s">
        <v>134</v>
      </c>
      <c r="AU58" s="87">
        <v>-180338.37627547979</v>
      </c>
      <c r="AV58" s="87">
        <v>17450.439961768687</v>
      </c>
      <c r="AW58" s="87">
        <v>15217.144361384213</v>
      </c>
      <c r="AX58" s="87">
        <v>12961.515804998577</v>
      </c>
      <c r="AY58" s="87">
        <v>10683.330963049084</v>
      </c>
      <c r="AZ58" s="87">
        <v>8382.3642726764083</v>
      </c>
      <c r="BA58" s="87">
        <v>6058.3879154063761</v>
      </c>
      <c r="BB58" s="87">
        <v>3711.1717945598066</v>
      </c>
      <c r="BC58" s="85" t="s">
        <v>134</v>
      </c>
      <c r="BD58" s="87">
        <v>1340.4835125058889</v>
      </c>
      <c r="BE58" s="87">
        <v>-1053.9116523712873</v>
      </c>
      <c r="BF58" s="87">
        <v>-3472.250768892467</v>
      </c>
      <c r="BG58" s="87">
        <v>-5914.7732765823603</v>
      </c>
      <c r="BH58" s="87">
        <v>-8381.7210093475878</v>
      </c>
      <c r="BI58" s="87">
        <v>-10873.338219441473</v>
      </c>
      <c r="BJ58" s="87">
        <v>-13389.871601633728</v>
      </c>
      <c r="BK58" s="87">
        <v>-15931.570317652076</v>
      </c>
      <c r="BL58" s="85" t="s">
        <v>134</v>
      </c>
      <c r="BM58" s="87">
        <v>-18498.686020828784</v>
      </c>
      <c r="BN58" s="87">
        <v>178908.52711896226</v>
      </c>
      <c r="BO58" s="87">
        <v>-23710.187609847635</v>
      </c>
      <c r="BP58" s="87">
        <v>-26355.089485947043</v>
      </c>
      <c r="BQ58" s="87">
        <v>-29026.440380804241</v>
      </c>
      <c r="BR58" s="87">
        <v>-31724.504784613848</v>
      </c>
      <c r="BS58" s="87">
        <v>-34449.549832459539</v>
      </c>
    </row>
    <row r="59" spans="1:71" x14ac:dyDescent="0.2">
      <c r="A59" s="85" t="s">
        <v>135</v>
      </c>
      <c r="B59" s="86">
        <v>3000000</v>
      </c>
      <c r="C59" s="86">
        <v>45123.466666666791</v>
      </c>
      <c r="D59" s="86">
        <v>4604.5195091441274</v>
      </c>
      <c r="E59" s="86">
        <v>72045.326270977035</v>
      </c>
      <c r="F59" s="86">
        <v>39367.809629356489</v>
      </c>
      <c r="G59" s="86">
        <v>4139.2269623149186</v>
      </c>
      <c r="H59" s="86">
        <v>83719.606850272045</v>
      </c>
      <c r="I59" s="86">
        <v>14095.080879205838</v>
      </c>
      <c r="J59" s="85" t="s">
        <v>135</v>
      </c>
      <c r="K59" s="86">
        <v>19877.882095208392</v>
      </c>
      <c r="L59" s="86">
        <v>48139.676776917651</v>
      </c>
      <c r="M59" s="86">
        <v>578.2295256536454</v>
      </c>
      <c r="N59" s="86">
        <v>25684.068339819089</v>
      </c>
      <c r="O59" s="86">
        <v>52573.816340023652</v>
      </c>
      <c r="P59" s="86">
        <v>119790.06182022579</v>
      </c>
      <c r="Q59" s="86">
        <v>27316.069755231962</v>
      </c>
      <c r="R59" s="86">
        <v>175134.93776958995</v>
      </c>
      <c r="S59" s="85" t="s">
        <v>135</v>
      </c>
      <c r="T59" s="86">
        <v>163229.59446409158</v>
      </c>
      <c r="U59" s="86">
        <v>91582.797725534067</v>
      </c>
      <c r="V59" s="86">
        <v>160177.13301959448</v>
      </c>
      <c r="W59" s="86">
        <v>66995.011666594073</v>
      </c>
      <c r="X59" s="86">
        <v>12018.669100066647</v>
      </c>
      <c r="Y59" s="86">
        <v>195230.16310787015</v>
      </c>
      <c r="Z59" s="86">
        <v>16611.372055752203</v>
      </c>
      <c r="AA59" s="86">
        <v>76143.993093116209</v>
      </c>
      <c r="AB59" s="85" t="s">
        <v>135</v>
      </c>
      <c r="AC59" s="86">
        <v>173809.54034085386</v>
      </c>
      <c r="AD59" s="86">
        <v>109589.3430610653</v>
      </c>
      <c r="AE59" s="86">
        <v>83464.543808480725</v>
      </c>
      <c r="AF59" s="86">
        <v>95416.096563367173</v>
      </c>
      <c r="AG59" s="86">
        <v>145424.76484580524</v>
      </c>
      <c r="AH59" s="86">
        <v>33471.119811067358</v>
      </c>
      <c r="AI59" s="86">
        <v>159535.53832598217</v>
      </c>
      <c r="AJ59" s="86">
        <v>123598.20102604665</v>
      </c>
      <c r="AK59" s="85" t="s">
        <v>135</v>
      </c>
      <c r="AL59" s="86">
        <v>125639.09035311081</v>
      </c>
      <c r="AM59" s="86">
        <v>165637.98857344873</v>
      </c>
      <c r="AN59" s="86">
        <v>43574.475775988773</v>
      </c>
      <c r="AO59" s="86">
        <v>159427.92785055377</v>
      </c>
      <c r="AP59" s="86">
        <v>113177.51444586553</v>
      </c>
      <c r="AQ59" s="87">
        <v>139342.19690712728</v>
      </c>
      <c r="AR59" s="87">
        <v>163360.72619300522</v>
      </c>
      <c r="AS59" s="87">
        <v>185211.64077174105</v>
      </c>
      <c r="AT59" s="85" t="s">
        <v>135</v>
      </c>
      <c r="AU59" s="87">
        <v>4873.264496261254</v>
      </c>
      <c r="AV59" s="87">
        <v>22323.704458029941</v>
      </c>
      <c r="AW59" s="87">
        <v>37540.848819414154</v>
      </c>
      <c r="AX59" s="87">
        <v>50502.36462441273</v>
      </c>
      <c r="AY59" s="87">
        <v>61185.695587461814</v>
      </c>
      <c r="AZ59" s="87">
        <v>69568.059860138223</v>
      </c>
      <c r="BA59" s="87">
        <v>75626.447775544599</v>
      </c>
      <c r="BB59" s="87">
        <v>79337.619570104405</v>
      </c>
      <c r="BC59" s="85" t="s">
        <v>135</v>
      </c>
      <c r="BD59" s="87">
        <v>80678.103082610294</v>
      </c>
      <c r="BE59" s="87">
        <v>79624.191430239007</v>
      </c>
      <c r="BF59" s="87">
        <v>76151.94066134654</v>
      </c>
      <c r="BG59" s="87">
        <v>70237.16738476418</v>
      </c>
      <c r="BH59" s="87">
        <v>61855.446375416592</v>
      </c>
      <c r="BI59" s="87">
        <v>50982.108155975118</v>
      </c>
      <c r="BJ59" s="87">
        <v>37592.236554341391</v>
      </c>
      <c r="BK59" s="87">
        <v>21660.666236689314</v>
      </c>
      <c r="BL59" s="85" t="s">
        <v>135</v>
      </c>
      <c r="BM59" s="87">
        <v>3161.9802158605307</v>
      </c>
      <c r="BN59" s="87">
        <v>182070.50733482279</v>
      </c>
      <c r="BO59" s="87">
        <v>158360.31972497515</v>
      </c>
      <c r="BP59" s="87">
        <v>132005.23023902811</v>
      </c>
      <c r="BQ59" s="87">
        <v>102978.78985822387</v>
      </c>
      <c r="BR59" s="87">
        <v>71254.285073610023</v>
      </c>
      <c r="BS59" s="87">
        <v>36804.735241150483</v>
      </c>
    </row>
    <row r="60" spans="1:71" s="98" customFormat="1" x14ac:dyDescent="0.2">
      <c r="A60" s="96"/>
      <c r="J60" s="96"/>
      <c r="S60" s="96"/>
      <c r="AB60" s="96"/>
      <c r="AK60" s="96"/>
      <c r="AT60" s="96"/>
      <c r="BC60" s="96"/>
      <c r="BL60" s="96"/>
    </row>
    <row r="61" spans="1:71" s="98" customFormat="1" x14ac:dyDescent="0.2">
      <c r="A61" s="96"/>
      <c r="J61" s="96"/>
      <c r="S61" s="96"/>
      <c r="AB61" s="96"/>
      <c r="AK61" s="96"/>
      <c r="AT61" s="96"/>
      <c r="BC61" s="96"/>
      <c r="BL61" s="96"/>
    </row>
    <row r="62" spans="1:71" s="98" customFormat="1" x14ac:dyDescent="0.2">
      <c r="A62" s="96"/>
      <c r="J62" s="96"/>
      <c r="S62" s="96"/>
      <c r="AB62" s="96"/>
      <c r="AK62" s="96"/>
      <c r="AT62" s="96"/>
      <c r="BC62" s="96"/>
      <c r="BL62" s="96"/>
    </row>
    <row r="63" spans="1:71" s="98" customFormat="1" x14ac:dyDescent="0.2">
      <c r="A63" s="96"/>
      <c r="J63" s="96"/>
      <c r="S63" s="96"/>
      <c r="AB63" s="96"/>
      <c r="AK63" s="96"/>
      <c r="AT63" s="96"/>
      <c r="BC63" s="96"/>
      <c r="BL63" s="96"/>
    </row>
    <row r="64" spans="1:71" s="98" customFormat="1" x14ac:dyDescent="0.2">
      <c r="A64" s="96"/>
      <c r="J64" s="96"/>
      <c r="S64" s="96"/>
      <c r="AB64" s="96"/>
      <c r="AK64" s="96"/>
      <c r="AT64" s="96"/>
      <c r="BC64" s="96"/>
      <c r="BL64" s="96"/>
    </row>
    <row r="65" spans="1:71" s="98" customFormat="1" x14ac:dyDescent="0.2">
      <c r="A65" s="96"/>
      <c r="J65" s="96"/>
      <c r="S65" s="96"/>
      <c r="AB65" s="96"/>
      <c r="AK65" s="96"/>
      <c r="AT65" s="96"/>
      <c r="BC65" s="96"/>
      <c r="BL65" s="96"/>
    </row>
    <row r="66" spans="1:71" s="98" customFormat="1" x14ac:dyDescent="0.2">
      <c r="A66" s="96"/>
      <c r="J66" s="96"/>
      <c r="S66" s="96"/>
      <c r="AB66" s="96"/>
      <c r="AK66" s="96"/>
      <c r="AT66" s="96"/>
      <c r="BC66" s="96"/>
      <c r="BL66" s="96"/>
    </row>
    <row r="67" spans="1:71" s="98" customFormat="1" x14ac:dyDescent="0.2">
      <c r="A67" s="96"/>
      <c r="J67" s="96"/>
      <c r="S67" s="96"/>
      <c r="AB67" s="96"/>
      <c r="AK67" s="96"/>
      <c r="AT67" s="96"/>
      <c r="BC67" s="96"/>
      <c r="BL67" s="96"/>
    </row>
    <row r="68" spans="1:71" s="98" customFormat="1" x14ac:dyDescent="0.2">
      <c r="A68" s="96"/>
      <c r="J68" s="96"/>
      <c r="S68" s="96"/>
      <c r="AB68" s="96"/>
      <c r="AK68" s="96"/>
      <c r="AT68" s="96"/>
      <c r="BC68" s="96"/>
      <c r="BL68" s="96"/>
    </row>
    <row r="69" spans="1:71" s="98" customFormat="1" x14ac:dyDescent="0.2">
      <c r="A69" s="96"/>
      <c r="J69" s="96"/>
      <c r="S69" s="96"/>
      <c r="AB69" s="96"/>
      <c r="AK69" s="96"/>
      <c r="AT69" s="96"/>
      <c r="BC69" s="96"/>
      <c r="BL69" s="96"/>
    </row>
    <row r="70" spans="1:71" s="98" customFormat="1" x14ac:dyDescent="0.2">
      <c r="A70" s="96"/>
      <c r="J70" s="96"/>
      <c r="S70" s="96"/>
      <c r="AB70" s="96"/>
      <c r="AK70" s="96"/>
      <c r="AT70" s="96"/>
      <c r="BC70" s="96"/>
      <c r="BL70" s="96"/>
    </row>
    <row r="71" spans="1:71" s="98" customFormat="1" x14ac:dyDescent="0.2">
      <c r="A71" s="96"/>
      <c r="J71" s="96"/>
      <c r="S71" s="96"/>
      <c r="AB71" s="96"/>
      <c r="AK71" s="96"/>
      <c r="AT71" s="96"/>
      <c r="BC71" s="96"/>
      <c r="BL71" s="96"/>
    </row>
    <row r="72" spans="1:71" s="98" customFormat="1" x14ac:dyDescent="0.2">
      <c r="A72" s="96"/>
      <c r="J72" s="96"/>
      <c r="S72" s="96"/>
      <c r="AB72" s="96"/>
      <c r="AK72" s="96"/>
      <c r="AT72" s="96"/>
      <c r="BC72" s="96"/>
      <c r="BL72" s="96"/>
    </row>
    <row r="73" spans="1:71" s="98" customFormat="1" x14ac:dyDescent="0.2">
      <c r="A73" s="96"/>
      <c r="J73" s="96"/>
      <c r="S73" s="96"/>
      <c r="AB73" s="96"/>
      <c r="AK73" s="96"/>
      <c r="AT73" s="96"/>
      <c r="BC73" s="96"/>
      <c r="BL73" s="96"/>
    </row>
    <row r="74" spans="1:71" s="98" customFormat="1" x14ac:dyDescent="0.2">
      <c r="A74" s="96"/>
      <c r="J74" s="96"/>
      <c r="S74" s="96"/>
      <c r="AB74" s="96"/>
      <c r="AK74" s="96"/>
      <c r="AT74" s="96"/>
      <c r="BC74" s="96"/>
      <c r="BL74" s="96"/>
    </row>
    <row r="75" spans="1:71" s="98" customFormat="1" x14ac:dyDescent="0.2">
      <c r="A75" s="96"/>
      <c r="J75" s="96"/>
      <c r="S75" s="96"/>
      <c r="AB75" s="96"/>
      <c r="AK75" s="96"/>
      <c r="AT75" s="96"/>
      <c r="BC75" s="96"/>
      <c r="BL75" s="96"/>
    </row>
    <row r="76" spans="1:71" s="98" customFormat="1" x14ac:dyDescent="0.2">
      <c r="A76" s="96"/>
      <c r="J76" s="96"/>
      <c r="S76" s="96"/>
      <c r="AB76" s="96"/>
      <c r="AK76" s="96"/>
      <c r="AT76" s="96"/>
      <c r="BC76" s="96"/>
      <c r="BL76" s="96"/>
    </row>
    <row r="77" spans="1:71" x14ac:dyDescent="0.2">
      <c r="A77" s="74" t="s">
        <v>136</v>
      </c>
      <c r="B77" s="75">
        <v>41760</v>
      </c>
      <c r="C77" s="75">
        <v>41791</v>
      </c>
      <c r="D77" s="75">
        <v>41821</v>
      </c>
      <c r="E77" s="75">
        <v>41852</v>
      </c>
      <c r="F77" s="75">
        <v>41883</v>
      </c>
      <c r="G77" s="75">
        <v>41913</v>
      </c>
      <c r="H77" s="75">
        <v>41944</v>
      </c>
      <c r="I77" s="75">
        <v>41974</v>
      </c>
      <c r="J77" s="74" t="s">
        <v>136</v>
      </c>
      <c r="K77" s="75">
        <v>42005</v>
      </c>
      <c r="L77" s="75">
        <v>42036</v>
      </c>
      <c r="M77" s="75">
        <v>42064</v>
      </c>
      <c r="N77" s="75">
        <v>42095</v>
      </c>
      <c r="O77" s="75">
        <v>42125</v>
      </c>
      <c r="P77" s="75">
        <v>42156</v>
      </c>
      <c r="Q77" s="75">
        <v>42186</v>
      </c>
      <c r="R77" s="75">
        <v>42217</v>
      </c>
      <c r="S77" s="74" t="s">
        <v>136</v>
      </c>
      <c r="T77" s="75">
        <v>42248</v>
      </c>
      <c r="U77" s="75">
        <v>42278</v>
      </c>
      <c r="V77" s="75">
        <v>42309</v>
      </c>
      <c r="W77" s="75">
        <v>42339</v>
      </c>
      <c r="X77" s="75">
        <v>42370</v>
      </c>
      <c r="Y77" s="75">
        <v>42401</v>
      </c>
      <c r="Z77" s="75">
        <v>42430</v>
      </c>
      <c r="AA77" s="75">
        <v>42461</v>
      </c>
      <c r="AB77" s="74" t="s">
        <v>136</v>
      </c>
      <c r="AC77" s="75">
        <v>42491</v>
      </c>
      <c r="AD77" s="75">
        <v>42522</v>
      </c>
      <c r="AE77" s="75">
        <v>42552</v>
      </c>
      <c r="AF77" s="75">
        <v>42583</v>
      </c>
      <c r="AG77" s="75">
        <v>42614</v>
      </c>
      <c r="AH77" s="75">
        <v>42644</v>
      </c>
      <c r="AI77" s="75">
        <v>42675</v>
      </c>
      <c r="AJ77" s="75">
        <v>42705</v>
      </c>
      <c r="AK77" s="74" t="s">
        <v>136</v>
      </c>
      <c r="AL77" s="75">
        <v>42736</v>
      </c>
      <c r="AM77" s="75">
        <v>42767</v>
      </c>
      <c r="AN77" s="75">
        <v>42795</v>
      </c>
      <c r="AO77" s="75">
        <v>42826</v>
      </c>
      <c r="AP77" s="75">
        <v>42856</v>
      </c>
      <c r="AQ77" s="76">
        <v>42887</v>
      </c>
      <c r="AR77" s="76">
        <v>42917</v>
      </c>
      <c r="AS77" s="76">
        <v>42948</v>
      </c>
      <c r="AT77" s="74" t="s">
        <v>136</v>
      </c>
      <c r="AU77" s="76">
        <v>42979</v>
      </c>
      <c r="AV77" s="76">
        <v>43009</v>
      </c>
      <c r="AW77" s="76">
        <v>43040</v>
      </c>
      <c r="AX77" s="76">
        <v>43070</v>
      </c>
      <c r="AY77" s="76">
        <v>43101</v>
      </c>
      <c r="AZ77" s="76">
        <v>43132</v>
      </c>
      <c r="BA77" s="76">
        <v>43160</v>
      </c>
      <c r="BB77" s="76">
        <v>43191</v>
      </c>
      <c r="BC77" s="74" t="s">
        <v>136</v>
      </c>
      <c r="BD77" s="76">
        <v>43221</v>
      </c>
      <c r="BE77" s="76">
        <v>43252</v>
      </c>
      <c r="BF77" s="76">
        <v>43282</v>
      </c>
      <c r="BG77" s="76">
        <v>43313</v>
      </c>
      <c r="BH77" s="76">
        <v>43344</v>
      </c>
      <c r="BI77" s="76">
        <v>43374</v>
      </c>
      <c r="BJ77" s="76">
        <v>43405</v>
      </c>
      <c r="BK77" s="76">
        <v>43435</v>
      </c>
      <c r="BL77" s="74" t="s">
        <v>136</v>
      </c>
      <c r="BM77" s="76">
        <v>43466</v>
      </c>
      <c r="BN77" s="76">
        <v>43497</v>
      </c>
      <c r="BO77" s="76">
        <v>43525</v>
      </c>
      <c r="BP77" s="76">
        <v>43556</v>
      </c>
      <c r="BQ77" s="76">
        <v>43586</v>
      </c>
      <c r="BR77" s="76">
        <v>43617</v>
      </c>
      <c r="BS77" s="76">
        <v>43647</v>
      </c>
    </row>
    <row r="78" spans="1:71" s="98" customFormat="1" x14ac:dyDescent="0.2">
      <c r="A78" s="96"/>
      <c r="J78" s="96"/>
      <c r="S78" s="96"/>
      <c r="AB78" s="96"/>
      <c r="AK78" s="96"/>
      <c r="AT78" s="96"/>
      <c r="BC78" s="96"/>
      <c r="BL78" s="96"/>
    </row>
    <row r="79" spans="1:71" x14ac:dyDescent="0.2">
      <c r="A79" s="78" t="s">
        <v>137</v>
      </c>
      <c r="B79" s="79"/>
      <c r="C79" s="79">
        <v>2700000</v>
      </c>
      <c r="D79" s="79">
        <v>2700000</v>
      </c>
      <c r="E79" s="79">
        <v>2700000</v>
      </c>
      <c r="F79" s="79">
        <v>2700000</v>
      </c>
      <c r="G79" s="79">
        <v>2700000</v>
      </c>
      <c r="H79" s="79">
        <v>2700000</v>
      </c>
      <c r="I79" s="79">
        <v>2700000</v>
      </c>
      <c r="J79" s="78" t="s">
        <v>137</v>
      </c>
      <c r="K79" s="79">
        <v>2700000</v>
      </c>
      <c r="L79" s="79">
        <v>2700000</v>
      </c>
      <c r="M79" s="79">
        <v>2700000</v>
      </c>
      <c r="N79" s="79">
        <v>2700000</v>
      </c>
      <c r="O79" s="79">
        <v>2700000</v>
      </c>
      <c r="P79" s="79">
        <v>2700000</v>
      </c>
      <c r="Q79" s="79">
        <v>2700000</v>
      </c>
      <c r="R79" s="79">
        <v>2700000</v>
      </c>
      <c r="S79" s="78" t="s">
        <v>137</v>
      </c>
      <c r="T79" s="79">
        <v>2700000</v>
      </c>
      <c r="U79" s="79">
        <v>2700000</v>
      </c>
      <c r="V79" s="79">
        <v>2700000</v>
      </c>
      <c r="W79" s="79">
        <v>2700000</v>
      </c>
      <c r="X79" s="79">
        <v>2700000</v>
      </c>
      <c r="Y79" s="79">
        <v>2700000</v>
      </c>
      <c r="Z79" s="79">
        <v>2700000</v>
      </c>
      <c r="AA79" s="79">
        <v>2700000</v>
      </c>
      <c r="AB79" s="78" t="s">
        <v>137</v>
      </c>
      <c r="AC79" s="79">
        <v>2700000</v>
      </c>
      <c r="AD79" s="79">
        <v>2700000</v>
      </c>
      <c r="AE79" s="79">
        <v>2700000</v>
      </c>
      <c r="AF79" s="79">
        <v>2700000</v>
      </c>
      <c r="AG79" s="79">
        <v>2700000</v>
      </c>
      <c r="AH79" s="79">
        <v>2700000</v>
      </c>
      <c r="AI79" s="79">
        <v>2700000</v>
      </c>
      <c r="AJ79" s="79">
        <v>2700000</v>
      </c>
      <c r="AK79" s="78" t="s">
        <v>137</v>
      </c>
      <c r="AL79" s="79">
        <v>2700000</v>
      </c>
      <c r="AM79" s="79">
        <v>2700000</v>
      </c>
      <c r="AN79" s="79">
        <v>2700000</v>
      </c>
      <c r="AO79" s="79">
        <v>2700000</v>
      </c>
      <c r="AP79" s="79">
        <v>2700000</v>
      </c>
      <c r="AQ79" s="80">
        <v>2700000</v>
      </c>
      <c r="AR79" s="80">
        <v>2700000</v>
      </c>
      <c r="AS79" s="80">
        <v>2700000</v>
      </c>
      <c r="AT79" s="78" t="s">
        <v>137</v>
      </c>
      <c r="AU79" s="80">
        <v>2700000</v>
      </c>
      <c r="AV79" s="80">
        <v>2700000</v>
      </c>
      <c r="AW79" s="80">
        <v>2700000</v>
      </c>
      <c r="AX79" s="80">
        <v>2700000</v>
      </c>
      <c r="AY79" s="80">
        <v>2700000</v>
      </c>
      <c r="AZ79" s="80">
        <v>2700000</v>
      </c>
      <c r="BA79" s="80">
        <v>2700000</v>
      </c>
      <c r="BB79" s="80">
        <v>2700000</v>
      </c>
      <c r="BC79" s="78" t="s">
        <v>137</v>
      </c>
      <c r="BD79" s="80">
        <v>2700000</v>
      </c>
      <c r="BE79" s="80">
        <v>2700000</v>
      </c>
      <c r="BF79" s="80">
        <v>2700000</v>
      </c>
      <c r="BG79" s="80">
        <v>2700000</v>
      </c>
      <c r="BH79" s="80">
        <v>2700000</v>
      </c>
      <c r="BI79" s="80">
        <v>2700000</v>
      </c>
      <c r="BJ79" s="80">
        <v>2700000</v>
      </c>
      <c r="BK79" s="80">
        <v>2700000</v>
      </c>
      <c r="BL79" s="78" t="s">
        <v>137</v>
      </c>
      <c r="BM79" s="80">
        <v>2700000</v>
      </c>
      <c r="BN79" s="80">
        <v>2700000</v>
      </c>
      <c r="BO79" s="80">
        <v>2700000</v>
      </c>
      <c r="BP79" s="80">
        <v>2700000</v>
      </c>
      <c r="BQ79" s="80">
        <v>2700000</v>
      </c>
      <c r="BR79" s="80">
        <v>2700000</v>
      </c>
      <c r="BS79" s="80">
        <v>2700000</v>
      </c>
    </row>
    <row r="80" spans="1:71" ht="25.5" x14ac:dyDescent="0.2">
      <c r="A80" s="78" t="s">
        <v>138</v>
      </c>
      <c r="B80" s="79"/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8" t="s">
        <v>138</v>
      </c>
      <c r="K80" s="79">
        <v>0</v>
      </c>
      <c r="L80" s="79">
        <v>0</v>
      </c>
      <c r="M80" s="79">
        <v>0</v>
      </c>
      <c r="N80" s="79">
        <v>0</v>
      </c>
      <c r="O80" s="79">
        <v>1500000</v>
      </c>
      <c r="P80" s="79">
        <v>1500000</v>
      </c>
      <c r="Q80" s="79">
        <v>2000000</v>
      </c>
      <c r="R80" s="79">
        <v>2000000</v>
      </c>
      <c r="S80" s="78" t="s">
        <v>138</v>
      </c>
      <c r="T80" s="79">
        <v>2200000</v>
      </c>
      <c r="U80" s="79">
        <v>2400000</v>
      </c>
      <c r="V80" s="79">
        <v>2400000</v>
      </c>
      <c r="W80" s="79">
        <v>2500000</v>
      </c>
      <c r="X80" s="79">
        <v>2500000</v>
      </c>
      <c r="Y80" s="79">
        <v>2400000</v>
      </c>
      <c r="Z80" s="79">
        <v>2600000</v>
      </c>
      <c r="AA80" s="79">
        <v>2500000</v>
      </c>
      <c r="AB80" s="78" t="s">
        <v>138</v>
      </c>
      <c r="AC80" s="79">
        <v>2500000</v>
      </c>
      <c r="AD80" s="79">
        <v>2600000</v>
      </c>
      <c r="AE80" s="79">
        <v>2600000</v>
      </c>
      <c r="AF80" s="79">
        <v>2600000</v>
      </c>
      <c r="AG80" s="79">
        <v>2600000</v>
      </c>
      <c r="AH80" s="79">
        <v>2700000</v>
      </c>
      <c r="AI80" s="79">
        <v>2600000</v>
      </c>
      <c r="AJ80" s="79">
        <v>2700000</v>
      </c>
      <c r="AK80" s="78" t="s">
        <v>138</v>
      </c>
      <c r="AL80" s="79">
        <v>2700000</v>
      </c>
      <c r="AM80" s="79">
        <v>2700000</v>
      </c>
      <c r="AN80" s="79">
        <v>2800000</v>
      </c>
      <c r="AO80" s="79">
        <v>2700000</v>
      </c>
      <c r="AP80" s="79">
        <v>2800000</v>
      </c>
      <c r="AQ80" s="80">
        <v>5100000</v>
      </c>
      <c r="AR80" s="80">
        <v>5100000</v>
      </c>
      <c r="AS80" s="80">
        <v>5100000</v>
      </c>
      <c r="AT80" s="78" t="s">
        <v>138</v>
      </c>
      <c r="AU80" s="80">
        <v>5200000</v>
      </c>
      <c r="AV80" s="80">
        <v>5100000</v>
      </c>
      <c r="AW80" s="80">
        <v>5100000</v>
      </c>
      <c r="AX80" s="80">
        <v>5100000</v>
      </c>
      <c r="AY80" s="80">
        <v>5100000</v>
      </c>
      <c r="AZ80" s="80">
        <v>5100000</v>
      </c>
      <c r="BA80" s="80">
        <v>5100000</v>
      </c>
      <c r="BB80" s="80">
        <v>5100000</v>
      </c>
      <c r="BC80" s="78" t="s">
        <v>138</v>
      </c>
      <c r="BD80" s="80">
        <v>5100000</v>
      </c>
      <c r="BE80" s="80">
        <v>5100000</v>
      </c>
      <c r="BF80" s="80">
        <v>5100000</v>
      </c>
      <c r="BG80" s="80">
        <v>5100000</v>
      </c>
      <c r="BH80" s="80">
        <v>5100000</v>
      </c>
      <c r="BI80" s="80">
        <v>5100000</v>
      </c>
      <c r="BJ80" s="80">
        <v>5100000</v>
      </c>
      <c r="BK80" s="80">
        <v>5100000</v>
      </c>
      <c r="BL80" s="78" t="s">
        <v>138</v>
      </c>
      <c r="BM80" s="80">
        <v>5100000</v>
      </c>
      <c r="BN80" s="80">
        <v>5000000</v>
      </c>
      <c r="BO80" s="80">
        <v>5100000</v>
      </c>
      <c r="BP80" s="80">
        <v>5100000</v>
      </c>
      <c r="BQ80" s="80">
        <v>5100000</v>
      </c>
      <c r="BR80" s="80">
        <v>5100000</v>
      </c>
      <c r="BS80" s="80">
        <v>5100000</v>
      </c>
    </row>
    <row r="81" spans="1:71" x14ac:dyDescent="0.2">
      <c r="AQ81" s="89"/>
      <c r="AR81" s="89"/>
      <c r="AS81" s="89"/>
      <c r="AU81" s="89"/>
      <c r="AV81" s="89"/>
      <c r="AW81" s="89"/>
      <c r="AX81" s="89"/>
      <c r="AY81" s="89"/>
      <c r="AZ81" s="89"/>
      <c r="BA81" s="89"/>
      <c r="BB81" s="89"/>
      <c r="BD81" s="89"/>
      <c r="BE81" s="89"/>
      <c r="BF81" s="89"/>
      <c r="BG81" s="89"/>
      <c r="BH81" s="89"/>
      <c r="BI81" s="89"/>
      <c r="BJ81" s="89"/>
      <c r="BK81" s="89"/>
      <c r="BM81" s="89"/>
      <c r="BN81" s="89"/>
      <c r="BO81" s="89"/>
      <c r="BP81" s="89"/>
      <c r="BQ81" s="89"/>
      <c r="BR81" s="89"/>
      <c r="BS81" s="89"/>
    </row>
    <row r="82" spans="1:71" x14ac:dyDescent="0.2">
      <c r="A82" s="78" t="s">
        <v>139</v>
      </c>
      <c r="B82" s="92"/>
      <c r="C82" s="92">
        <v>0.12</v>
      </c>
      <c r="D82" s="92">
        <v>0.12</v>
      </c>
      <c r="E82" s="92">
        <v>0.12</v>
      </c>
      <c r="F82" s="92">
        <v>0.12</v>
      </c>
      <c r="G82" s="92">
        <v>0.12</v>
      </c>
      <c r="H82" s="92">
        <v>0.12</v>
      </c>
      <c r="I82" s="92">
        <v>0.12</v>
      </c>
      <c r="J82" s="78" t="s">
        <v>139</v>
      </c>
      <c r="K82" s="92">
        <v>0.12</v>
      </c>
      <c r="L82" s="92">
        <v>0.12</v>
      </c>
      <c r="M82" s="92">
        <v>0.12</v>
      </c>
      <c r="N82" s="92">
        <v>0.12</v>
      </c>
      <c r="O82" s="92">
        <v>0.12</v>
      </c>
      <c r="P82" s="92">
        <v>0.12</v>
      </c>
      <c r="Q82" s="92">
        <v>0.12</v>
      </c>
      <c r="R82" s="92">
        <v>0.12</v>
      </c>
      <c r="S82" s="78" t="s">
        <v>139</v>
      </c>
      <c r="T82" s="92">
        <v>0.11</v>
      </c>
      <c r="U82" s="92">
        <v>0.11</v>
      </c>
      <c r="V82" s="92">
        <v>0.11</v>
      </c>
      <c r="W82" s="92">
        <v>0.11</v>
      </c>
      <c r="X82" s="92">
        <v>0.11</v>
      </c>
      <c r="Y82" s="92">
        <v>0.11</v>
      </c>
      <c r="Z82" s="92">
        <v>0.11</v>
      </c>
      <c r="AA82" s="92">
        <v>0.11</v>
      </c>
      <c r="AB82" s="78" t="s">
        <v>139</v>
      </c>
      <c r="AC82" s="92">
        <v>0.11</v>
      </c>
      <c r="AD82" s="92">
        <v>0.11</v>
      </c>
      <c r="AE82" s="92">
        <v>0.11</v>
      </c>
      <c r="AF82" s="92">
        <v>0.11</v>
      </c>
      <c r="AG82" s="92">
        <v>0.11</v>
      </c>
      <c r="AH82" s="92">
        <v>0.11</v>
      </c>
      <c r="AI82" s="92">
        <v>0.11</v>
      </c>
      <c r="AJ82" s="92">
        <v>0.11</v>
      </c>
      <c r="AK82" s="78" t="s">
        <v>139</v>
      </c>
      <c r="AL82" s="92">
        <v>0.11</v>
      </c>
      <c r="AM82" s="92">
        <v>0.11</v>
      </c>
      <c r="AN82" s="92">
        <v>0.11</v>
      </c>
      <c r="AO82" s="92">
        <v>0.11</v>
      </c>
      <c r="AP82" s="92">
        <v>0.11</v>
      </c>
      <c r="AQ82" s="93">
        <v>0.11</v>
      </c>
      <c r="AR82" s="93">
        <v>0.11</v>
      </c>
      <c r="AS82" s="93">
        <v>0.11</v>
      </c>
      <c r="AT82" s="78" t="s">
        <v>139</v>
      </c>
      <c r="AU82" s="93">
        <v>0.11</v>
      </c>
      <c r="AV82" s="93">
        <v>0.11</v>
      </c>
      <c r="AW82" s="93">
        <v>0.11</v>
      </c>
      <c r="AX82" s="93">
        <v>0.11</v>
      </c>
      <c r="AY82" s="93">
        <v>0.11</v>
      </c>
      <c r="AZ82" s="93">
        <v>0.11</v>
      </c>
      <c r="BA82" s="93">
        <v>0.11</v>
      </c>
      <c r="BB82" s="93">
        <v>0.11</v>
      </c>
      <c r="BC82" s="78" t="s">
        <v>139</v>
      </c>
      <c r="BD82" s="93">
        <v>0.11</v>
      </c>
      <c r="BE82" s="93">
        <v>0.11</v>
      </c>
      <c r="BF82" s="93">
        <v>0.11</v>
      </c>
      <c r="BG82" s="93">
        <v>0.11</v>
      </c>
      <c r="BH82" s="93">
        <v>0.11</v>
      </c>
      <c r="BI82" s="93">
        <v>0.11</v>
      </c>
      <c r="BJ82" s="93">
        <v>0.11</v>
      </c>
      <c r="BK82" s="93">
        <v>0.11</v>
      </c>
      <c r="BL82" s="78" t="s">
        <v>139</v>
      </c>
      <c r="BM82" s="93">
        <v>0.11</v>
      </c>
      <c r="BN82" s="93">
        <v>0.11</v>
      </c>
      <c r="BO82" s="93">
        <v>0.11</v>
      </c>
      <c r="BP82" s="93">
        <v>0.11</v>
      </c>
      <c r="BQ82" s="93">
        <v>0.11</v>
      </c>
      <c r="BR82" s="93">
        <v>0.11</v>
      </c>
      <c r="BS82" s="93">
        <v>0.11</v>
      </c>
    </row>
    <row r="83" spans="1:71" x14ac:dyDescent="0.2">
      <c r="A83" s="78" t="s">
        <v>140</v>
      </c>
      <c r="B83" s="94"/>
      <c r="C83" s="94">
        <v>0.14699999999999999</v>
      </c>
      <c r="D83" s="94">
        <v>0.14699999999999999</v>
      </c>
      <c r="E83" s="94">
        <v>0.14699999999999999</v>
      </c>
      <c r="F83" s="94">
        <v>0.14699999999999999</v>
      </c>
      <c r="G83" s="94">
        <v>0.14699999999999999</v>
      </c>
      <c r="H83" s="94">
        <v>0.14699999999999999</v>
      </c>
      <c r="I83" s="94">
        <v>0.14699999999999999</v>
      </c>
      <c r="J83" s="78" t="s">
        <v>140</v>
      </c>
      <c r="K83" s="94">
        <v>0.14699999999999999</v>
      </c>
      <c r="L83" s="94">
        <v>0.14699999999999999</v>
      </c>
      <c r="M83" s="94">
        <v>0.127</v>
      </c>
      <c r="N83" s="94">
        <v>0.127</v>
      </c>
      <c r="O83" s="94">
        <v>0.127</v>
      </c>
      <c r="P83" s="94">
        <v>0.127</v>
      </c>
      <c r="Q83" s="94">
        <v>0.127</v>
      </c>
      <c r="R83" s="94">
        <v>0.127</v>
      </c>
      <c r="S83" s="78" t="s">
        <v>140</v>
      </c>
      <c r="T83" s="94">
        <v>0.127</v>
      </c>
      <c r="U83" s="94">
        <v>0.127</v>
      </c>
      <c r="V83" s="94">
        <v>0.127</v>
      </c>
      <c r="W83" s="94">
        <v>0.127</v>
      </c>
      <c r="X83" s="94">
        <v>0.127</v>
      </c>
      <c r="Y83" s="94">
        <v>0.127</v>
      </c>
      <c r="Z83" s="94">
        <v>0.127</v>
      </c>
      <c r="AA83" s="94">
        <v>0.127</v>
      </c>
      <c r="AB83" s="78" t="s">
        <v>140</v>
      </c>
      <c r="AC83" s="94">
        <v>0.127</v>
      </c>
      <c r="AD83" s="94">
        <v>0.127</v>
      </c>
      <c r="AE83" s="94">
        <v>0.127</v>
      </c>
      <c r="AF83" s="94">
        <v>0.127</v>
      </c>
      <c r="AG83" s="94">
        <v>0.127</v>
      </c>
      <c r="AH83" s="94">
        <v>0.127</v>
      </c>
      <c r="AI83" s="94">
        <v>0.127</v>
      </c>
      <c r="AJ83" s="94">
        <v>0.127</v>
      </c>
      <c r="AK83" s="78" t="s">
        <v>140</v>
      </c>
      <c r="AL83" s="94">
        <v>0.127</v>
      </c>
      <c r="AM83" s="94">
        <v>0.127</v>
      </c>
      <c r="AN83" s="94">
        <v>0.127</v>
      </c>
      <c r="AO83" s="94">
        <v>0.127</v>
      </c>
      <c r="AP83" s="94">
        <v>0.127</v>
      </c>
      <c r="AQ83" s="95">
        <v>0.127</v>
      </c>
      <c r="AR83" s="95">
        <v>0.127</v>
      </c>
      <c r="AS83" s="95">
        <v>0.127</v>
      </c>
      <c r="AT83" s="78" t="s">
        <v>140</v>
      </c>
      <c r="AU83" s="95">
        <v>0.127</v>
      </c>
      <c r="AV83" s="95">
        <v>0.127</v>
      </c>
      <c r="AW83" s="95">
        <v>0.127</v>
      </c>
      <c r="AX83" s="95">
        <v>0.127</v>
      </c>
      <c r="AY83" s="95">
        <v>0.127</v>
      </c>
      <c r="AZ83" s="95">
        <v>0.127</v>
      </c>
      <c r="BA83" s="95">
        <v>0.127</v>
      </c>
      <c r="BB83" s="95">
        <v>0.127</v>
      </c>
      <c r="BC83" s="78" t="s">
        <v>140</v>
      </c>
      <c r="BD83" s="95">
        <v>0.127</v>
      </c>
      <c r="BE83" s="95">
        <v>0.127</v>
      </c>
      <c r="BF83" s="95">
        <v>0.127</v>
      </c>
      <c r="BG83" s="95">
        <v>0.127</v>
      </c>
      <c r="BH83" s="95">
        <v>0.127</v>
      </c>
      <c r="BI83" s="95">
        <v>0.127</v>
      </c>
      <c r="BJ83" s="95">
        <v>0.127</v>
      </c>
      <c r="BK83" s="95">
        <v>0.127</v>
      </c>
      <c r="BL83" s="78" t="s">
        <v>140</v>
      </c>
      <c r="BM83" s="95">
        <v>0.127</v>
      </c>
      <c r="BN83" s="95">
        <v>0.127</v>
      </c>
      <c r="BO83" s="95">
        <v>0.127</v>
      </c>
      <c r="BP83" s="95">
        <v>0.127</v>
      </c>
      <c r="BQ83" s="95">
        <v>0.127</v>
      </c>
      <c r="BR83" s="95">
        <v>0.127</v>
      </c>
      <c r="BS83" s="95">
        <v>0.127</v>
      </c>
    </row>
    <row r="84" spans="1:71" x14ac:dyDescent="0.2">
      <c r="A84" s="78" t="s">
        <v>141</v>
      </c>
      <c r="B84" s="94"/>
      <c r="C84" s="94">
        <v>0.24</v>
      </c>
      <c r="D84" s="94">
        <v>0.24</v>
      </c>
      <c r="E84" s="94">
        <v>0.24</v>
      </c>
      <c r="F84" s="94">
        <v>0.24</v>
      </c>
      <c r="G84" s="94">
        <v>0.24</v>
      </c>
      <c r="H84" s="94">
        <v>0.24</v>
      </c>
      <c r="I84" s="94">
        <v>0.24</v>
      </c>
      <c r="J84" s="78" t="s">
        <v>141</v>
      </c>
      <c r="K84" s="94">
        <v>0.24</v>
      </c>
      <c r="L84" s="94">
        <v>0.24</v>
      </c>
      <c r="M84" s="94">
        <v>0.24</v>
      </c>
      <c r="N84" s="94">
        <v>0.24</v>
      </c>
      <c r="O84" s="94">
        <v>0.24</v>
      </c>
      <c r="P84" s="94">
        <v>0.24</v>
      </c>
      <c r="Q84" s="94">
        <v>0.24</v>
      </c>
      <c r="R84" s="94">
        <v>0.24</v>
      </c>
      <c r="S84" s="78" t="s">
        <v>141</v>
      </c>
      <c r="T84" s="94">
        <v>0.24</v>
      </c>
      <c r="U84" s="94">
        <v>0.24</v>
      </c>
      <c r="V84" s="94">
        <v>0.24</v>
      </c>
      <c r="W84" s="94">
        <v>0.24</v>
      </c>
      <c r="X84" s="94">
        <v>0.24</v>
      </c>
      <c r="Y84" s="94">
        <v>0.24</v>
      </c>
      <c r="Z84" s="94">
        <v>0.24</v>
      </c>
      <c r="AA84" s="94">
        <v>0.24</v>
      </c>
      <c r="AB84" s="78" t="s">
        <v>141</v>
      </c>
      <c r="AC84" s="94">
        <v>0.24</v>
      </c>
      <c r="AD84" s="94">
        <v>0.24</v>
      </c>
      <c r="AE84" s="94">
        <v>0.24</v>
      </c>
      <c r="AF84" s="94">
        <v>0.24</v>
      </c>
      <c r="AG84" s="94">
        <v>0.24</v>
      </c>
      <c r="AH84" s="94">
        <v>0.24</v>
      </c>
      <c r="AI84" s="94">
        <v>0.24</v>
      </c>
      <c r="AJ84" s="94">
        <v>0.24</v>
      </c>
      <c r="AK84" s="78" t="s">
        <v>141</v>
      </c>
      <c r="AL84" s="94">
        <v>0.24</v>
      </c>
      <c r="AM84" s="94">
        <v>0.24</v>
      </c>
      <c r="AN84" s="94">
        <v>0.24</v>
      </c>
      <c r="AO84" s="94">
        <v>0.24</v>
      </c>
      <c r="AP84" s="94">
        <v>0.24</v>
      </c>
      <c r="AQ84" s="95">
        <v>0.24</v>
      </c>
      <c r="AR84" s="95">
        <v>0.24</v>
      </c>
      <c r="AS84" s="95">
        <v>0.24</v>
      </c>
      <c r="AT84" s="78" t="s">
        <v>141</v>
      </c>
      <c r="AU84" s="95">
        <v>0.24</v>
      </c>
      <c r="AV84" s="95">
        <v>0.24</v>
      </c>
      <c r="AW84" s="95">
        <v>0.24</v>
      </c>
      <c r="AX84" s="95">
        <v>0.24</v>
      </c>
      <c r="AY84" s="95">
        <v>0.24</v>
      </c>
      <c r="AZ84" s="95">
        <v>0.24</v>
      </c>
      <c r="BA84" s="95">
        <v>0.24</v>
      </c>
      <c r="BB84" s="95">
        <v>0.24</v>
      </c>
      <c r="BC84" s="78" t="s">
        <v>141</v>
      </c>
      <c r="BD84" s="95">
        <v>0.24</v>
      </c>
      <c r="BE84" s="95">
        <v>0.24</v>
      </c>
      <c r="BF84" s="95">
        <v>0.24</v>
      </c>
      <c r="BG84" s="95">
        <v>0.24</v>
      </c>
      <c r="BH84" s="95">
        <v>0.24</v>
      </c>
      <c r="BI84" s="95">
        <v>0.24</v>
      </c>
      <c r="BJ84" s="95">
        <v>0.24</v>
      </c>
      <c r="BK84" s="95">
        <v>0.24</v>
      </c>
      <c r="BL84" s="78" t="s">
        <v>141</v>
      </c>
      <c r="BM84" s="95">
        <v>0.24</v>
      </c>
      <c r="BN84" s="95">
        <v>0.24</v>
      </c>
      <c r="BO84" s="95">
        <v>0.24</v>
      </c>
      <c r="BP84" s="95">
        <v>0.24</v>
      </c>
      <c r="BQ84" s="95">
        <v>0.24</v>
      </c>
      <c r="BR84" s="95">
        <v>0.24</v>
      </c>
      <c r="BS84" s="95">
        <v>0.24</v>
      </c>
    </row>
    <row r="85" spans="1:71" x14ac:dyDescent="0.2">
      <c r="AQ85" s="89"/>
      <c r="AR85" s="89"/>
      <c r="AS85" s="89"/>
      <c r="AU85" s="89"/>
      <c r="AV85" s="89"/>
      <c r="AW85" s="89"/>
      <c r="AX85" s="89"/>
      <c r="AY85" s="89"/>
      <c r="AZ85" s="89"/>
      <c r="BA85" s="89"/>
      <c r="BB85" s="89"/>
      <c r="BD85" s="89"/>
      <c r="BE85" s="89"/>
      <c r="BF85" s="89"/>
      <c r="BG85" s="89"/>
      <c r="BH85" s="89"/>
      <c r="BI85" s="89"/>
      <c r="BJ85" s="89"/>
      <c r="BK85" s="89"/>
      <c r="BM85" s="89"/>
      <c r="BN85" s="89"/>
      <c r="BO85" s="89"/>
      <c r="BP85" s="89"/>
      <c r="BQ85" s="89"/>
      <c r="BR85" s="89"/>
      <c r="BS85" s="89"/>
    </row>
    <row r="86" spans="1:71" x14ac:dyDescent="0.2">
      <c r="A86" s="78" t="s">
        <v>142</v>
      </c>
      <c r="B86" s="79"/>
      <c r="C86" s="79">
        <v>1980000</v>
      </c>
      <c r="D86" s="79">
        <v>1943330</v>
      </c>
      <c r="E86" s="79">
        <v>1906660</v>
      </c>
      <c r="F86" s="79">
        <v>1869990</v>
      </c>
      <c r="G86" s="79">
        <v>1833320</v>
      </c>
      <c r="H86" s="79">
        <v>1796650</v>
      </c>
      <c r="I86" s="79">
        <v>1759980</v>
      </c>
      <c r="J86" s="78" t="s">
        <v>142</v>
      </c>
      <c r="K86" s="79">
        <v>1723310</v>
      </c>
      <c r="L86" s="79">
        <v>1686640</v>
      </c>
      <c r="M86" s="79">
        <v>1649970</v>
      </c>
      <c r="N86" s="79">
        <v>1613300</v>
      </c>
      <c r="O86" s="79">
        <v>1576630</v>
      </c>
      <c r="P86" s="79">
        <v>1539960</v>
      </c>
      <c r="Q86" s="79">
        <v>1503290</v>
      </c>
      <c r="R86" s="79">
        <v>1466620</v>
      </c>
      <c r="S86" s="78" t="s">
        <v>142</v>
      </c>
      <c r="T86" s="79">
        <v>1310787.5</v>
      </c>
      <c r="U86" s="79">
        <v>1277173.3333333333</v>
      </c>
      <c r="V86" s="79">
        <v>1243559.1666666667</v>
      </c>
      <c r="W86" s="79">
        <v>1209945</v>
      </c>
      <c r="X86" s="79">
        <v>1176330.8333333333</v>
      </c>
      <c r="Y86" s="79">
        <v>1142716.6666666667</v>
      </c>
      <c r="Z86" s="79">
        <v>1109102.5</v>
      </c>
      <c r="AA86" s="79">
        <v>1075488.3333333333</v>
      </c>
      <c r="AB86" s="78" t="s">
        <v>142</v>
      </c>
      <c r="AC86" s="79">
        <v>1041874.1666666666</v>
      </c>
      <c r="AD86" s="79">
        <v>1008260</v>
      </c>
      <c r="AE86" s="79">
        <v>974645.83333333337</v>
      </c>
      <c r="AF86" s="79">
        <v>941031.66666666663</v>
      </c>
      <c r="AG86" s="79">
        <v>907417.5</v>
      </c>
      <c r="AH86" s="79">
        <v>873803.33333333337</v>
      </c>
      <c r="AI86" s="79">
        <v>840189.16666666663</v>
      </c>
      <c r="AJ86" s="79">
        <v>806575</v>
      </c>
      <c r="AK86" s="78" t="s">
        <v>142</v>
      </c>
      <c r="AL86" s="79">
        <v>772960.83333333337</v>
      </c>
      <c r="AM86" s="79">
        <v>739346.66666666663</v>
      </c>
      <c r="AN86" s="79">
        <v>705732.5</v>
      </c>
      <c r="AO86" s="79">
        <v>672118.33333333337</v>
      </c>
      <c r="AP86" s="79">
        <v>638504.16666666663</v>
      </c>
      <c r="AQ86" s="80">
        <v>604890</v>
      </c>
      <c r="AR86" s="80">
        <v>571275.83333333337</v>
      </c>
      <c r="AS86" s="80">
        <v>537661.66666666663</v>
      </c>
      <c r="AT86" s="78" t="s">
        <v>142</v>
      </c>
      <c r="AU86" s="80">
        <v>504047.5</v>
      </c>
      <c r="AV86" s="80">
        <v>470433.33333333331</v>
      </c>
      <c r="AW86" s="80">
        <v>436819.16666666669</v>
      </c>
      <c r="AX86" s="80">
        <v>403205</v>
      </c>
      <c r="AY86" s="80">
        <v>369590.83333333331</v>
      </c>
      <c r="AZ86" s="80">
        <v>335976.66666666669</v>
      </c>
      <c r="BA86" s="80">
        <v>302362.5</v>
      </c>
      <c r="BB86" s="80">
        <v>268748.33333333331</v>
      </c>
      <c r="BC86" s="78" t="s">
        <v>142</v>
      </c>
      <c r="BD86" s="80">
        <v>235134.16666666666</v>
      </c>
      <c r="BE86" s="80">
        <v>201520</v>
      </c>
      <c r="BF86" s="80">
        <v>167905.83333333334</v>
      </c>
      <c r="BG86" s="80">
        <v>134291.66666666666</v>
      </c>
      <c r="BH86" s="80">
        <v>100677.5</v>
      </c>
      <c r="BI86" s="80">
        <v>67063.333333333328</v>
      </c>
      <c r="BJ86" s="80">
        <v>33449.166666666664</v>
      </c>
      <c r="BK86" s="80">
        <v>0</v>
      </c>
      <c r="BL86" s="78" t="s">
        <v>142</v>
      </c>
      <c r="BM86" s="80">
        <v>0</v>
      </c>
      <c r="BN86" s="80">
        <v>0</v>
      </c>
      <c r="BO86" s="80">
        <v>0</v>
      </c>
      <c r="BP86" s="80">
        <v>0</v>
      </c>
      <c r="BQ86" s="80">
        <v>0</v>
      </c>
      <c r="BR86" s="80">
        <v>0</v>
      </c>
      <c r="BS86" s="80">
        <v>0</v>
      </c>
    </row>
    <row r="87" spans="1:71" x14ac:dyDescent="0.2">
      <c r="A87" s="78" t="s">
        <v>143</v>
      </c>
      <c r="B87" s="79"/>
      <c r="C87" s="79">
        <v>348677.87499999994</v>
      </c>
      <c r="D87" s="79">
        <v>342105.75</v>
      </c>
      <c r="E87" s="79">
        <v>335533.625</v>
      </c>
      <c r="F87" s="79">
        <v>328961.5</v>
      </c>
      <c r="G87" s="79">
        <v>322389.375</v>
      </c>
      <c r="H87" s="79">
        <v>315817.25</v>
      </c>
      <c r="I87" s="79">
        <v>309245.125</v>
      </c>
      <c r="J87" s="78" t="s">
        <v>143</v>
      </c>
      <c r="K87" s="79">
        <v>302673</v>
      </c>
      <c r="L87" s="79">
        <v>296100.875</v>
      </c>
      <c r="M87" s="79">
        <v>250137.08333333334</v>
      </c>
      <c r="N87" s="79">
        <v>244459.125</v>
      </c>
      <c r="O87" s="79">
        <v>238781.16666666666</v>
      </c>
      <c r="P87" s="79">
        <v>233103.20833333334</v>
      </c>
      <c r="Q87" s="79">
        <v>227425.25</v>
      </c>
      <c r="R87" s="79">
        <v>221747.29166666666</v>
      </c>
      <c r="S87" s="78" t="s">
        <v>143</v>
      </c>
      <c r="T87" s="79">
        <v>216069.33333333334</v>
      </c>
      <c r="U87" s="79">
        <v>210391.375</v>
      </c>
      <c r="V87" s="79">
        <v>204713.41666666666</v>
      </c>
      <c r="W87" s="79">
        <v>199035.45833333334</v>
      </c>
      <c r="X87" s="79">
        <v>193357.5</v>
      </c>
      <c r="Y87" s="79">
        <v>187679.54166666666</v>
      </c>
      <c r="Z87" s="79">
        <v>182001.58333333334</v>
      </c>
      <c r="AA87" s="79">
        <v>176323.625</v>
      </c>
      <c r="AB87" s="78" t="s">
        <v>143</v>
      </c>
      <c r="AC87" s="79">
        <v>170645.66666666666</v>
      </c>
      <c r="AD87" s="79">
        <v>164967.70833333334</v>
      </c>
      <c r="AE87" s="79">
        <v>159289.75</v>
      </c>
      <c r="AF87" s="79">
        <v>153611.79166666666</v>
      </c>
      <c r="AG87" s="79">
        <v>147933.83333333334</v>
      </c>
      <c r="AH87" s="79">
        <v>142255.875</v>
      </c>
      <c r="AI87" s="79">
        <v>136577.91666666666</v>
      </c>
      <c r="AJ87" s="79">
        <v>130899.95833333333</v>
      </c>
      <c r="AK87" s="78" t="s">
        <v>143</v>
      </c>
      <c r="AL87" s="79">
        <v>125222</v>
      </c>
      <c r="AM87" s="79">
        <v>119544.04166666667</v>
      </c>
      <c r="AN87" s="79">
        <v>113866.08333333333</v>
      </c>
      <c r="AO87" s="79">
        <v>108188.125</v>
      </c>
      <c r="AP87" s="79">
        <v>102510.16666666667</v>
      </c>
      <c r="AQ87" s="80">
        <v>96832.208333333328</v>
      </c>
      <c r="AR87" s="80">
        <v>91154.25</v>
      </c>
      <c r="AS87" s="80">
        <v>85476.291666666672</v>
      </c>
      <c r="AT87" s="78" t="s">
        <v>143</v>
      </c>
      <c r="AU87" s="80">
        <v>79798.333333333328</v>
      </c>
      <c r="AV87" s="80">
        <v>74120.375</v>
      </c>
      <c r="AW87" s="80">
        <v>68442.416666666672</v>
      </c>
      <c r="AX87" s="80">
        <v>62764.458333333336</v>
      </c>
      <c r="AY87" s="80">
        <v>57086.5</v>
      </c>
      <c r="AZ87" s="80">
        <v>51408.541666666664</v>
      </c>
      <c r="BA87" s="80">
        <v>45730.583333333336</v>
      </c>
      <c r="BB87" s="80">
        <v>40052.625</v>
      </c>
      <c r="BC87" s="78" t="s">
        <v>143</v>
      </c>
      <c r="BD87" s="80">
        <v>34374.666666666664</v>
      </c>
      <c r="BE87" s="80">
        <v>28696.708333333332</v>
      </c>
      <c r="BF87" s="80">
        <v>23018.75</v>
      </c>
      <c r="BG87" s="80">
        <v>17340.791666666668</v>
      </c>
      <c r="BH87" s="80">
        <v>11662.833333333334</v>
      </c>
      <c r="BI87" s="80">
        <v>5984.8749999999991</v>
      </c>
      <c r="BJ87" s="80">
        <v>306.91666666666418</v>
      </c>
      <c r="BK87" s="80">
        <v>-2.4641243120034536E-12</v>
      </c>
      <c r="BL87" s="78" t="s">
        <v>143</v>
      </c>
      <c r="BM87" s="80">
        <v>-2.4641243120034536E-12</v>
      </c>
      <c r="BN87" s="80">
        <v>-2.4641243120034536E-12</v>
      </c>
      <c r="BO87" s="80">
        <v>-2.4641243120034536E-12</v>
      </c>
      <c r="BP87" s="80">
        <v>-2.4641243120034536E-12</v>
      </c>
      <c r="BQ87" s="80">
        <v>-2.4641243120034536E-12</v>
      </c>
      <c r="BR87" s="80">
        <v>-2.4641243120034536E-12</v>
      </c>
      <c r="BS87" s="80">
        <v>-2.4641243120034536E-12</v>
      </c>
    </row>
    <row r="88" spans="1:71" x14ac:dyDescent="0.2">
      <c r="A88" s="78" t="s">
        <v>144</v>
      </c>
      <c r="B88" s="79"/>
      <c r="C88" s="79">
        <v>0</v>
      </c>
      <c r="D88" s="79">
        <v>78000</v>
      </c>
      <c r="E88" s="79">
        <v>154000</v>
      </c>
      <c r="F88" s="79">
        <v>232000</v>
      </c>
      <c r="G88" s="79">
        <v>312000</v>
      </c>
      <c r="H88" s="79">
        <v>392000</v>
      </c>
      <c r="I88" s="79">
        <v>472000</v>
      </c>
      <c r="J88" s="78" t="s">
        <v>144</v>
      </c>
      <c r="K88" s="79">
        <v>552000</v>
      </c>
      <c r="L88" s="79">
        <v>634000</v>
      </c>
      <c r="M88" s="79">
        <v>716000</v>
      </c>
      <c r="N88" s="79">
        <v>798000</v>
      </c>
      <c r="O88" s="79">
        <v>882000</v>
      </c>
      <c r="P88" s="79">
        <v>936000</v>
      </c>
      <c r="Q88" s="79">
        <v>990000</v>
      </c>
      <c r="R88" s="79">
        <v>1034000</v>
      </c>
      <c r="S88" s="78" t="s">
        <v>144</v>
      </c>
      <c r="T88" s="79">
        <v>1080000</v>
      </c>
      <c r="U88" s="79">
        <v>1118000</v>
      </c>
      <c r="V88" s="79">
        <v>1152000</v>
      </c>
      <c r="W88" s="79">
        <v>1186000</v>
      </c>
      <c r="X88" s="79">
        <v>1218000</v>
      </c>
      <c r="Y88" s="79">
        <v>1250000</v>
      </c>
      <c r="Z88" s="79">
        <v>1282000</v>
      </c>
      <c r="AA88" s="79">
        <v>1312000</v>
      </c>
      <c r="AB88" s="78" t="s">
        <v>144</v>
      </c>
      <c r="AC88" s="79">
        <v>1344000</v>
      </c>
      <c r="AD88" s="79">
        <v>1376000</v>
      </c>
      <c r="AE88" s="79">
        <v>1404000</v>
      </c>
      <c r="AF88" s="79">
        <v>1432000</v>
      </c>
      <c r="AG88" s="79">
        <v>1462000</v>
      </c>
      <c r="AH88" s="79">
        <v>1490000</v>
      </c>
      <c r="AI88" s="79">
        <v>1516000</v>
      </c>
      <c r="AJ88" s="79">
        <v>1544000</v>
      </c>
      <c r="AK88" s="78" t="s">
        <v>144</v>
      </c>
      <c r="AL88" s="79">
        <v>1570000</v>
      </c>
      <c r="AM88" s="79">
        <v>1596000</v>
      </c>
      <c r="AN88" s="79">
        <v>1620000</v>
      </c>
      <c r="AO88" s="79">
        <v>1644000</v>
      </c>
      <c r="AP88" s="79">
        <v>1668000</v>
      </c>
      <c r="AQ88" s="80">
        <v>1690000</v>
      </c>
      <c r="AR88" s="80">
        <v>1666000</v>
      </c>
      <c r="AS88" s="80">
        <v>1640000</v>
      </c>
      <c r="AT88" s="78" t="s">
        <v>144</v>
      </c>
      <c r="AU88" s="80">
        <v>1614000</v>
      </c>
      <c r="AV88" s="80">
        <v>1584000</v>
      </c>
      <c r="AW88" s="80">
        <v>1554000</v>
      </c>
      <c r="AX88" s="80">
        <v>1524000</v>
      </c>
      <c r="AY88" s="80">
        <v>1492000</v>
      </c>
      <c r="AZ88" s="80">
        <v>1458000</v>
      </c>
      <c r="BA88" s="80">
        <v>1424000</v>
      </c>
      <c r="BB88" s="80">
        <v>1386000</v>
      </c>
      <c r="BC88" s="78" t="s">
        <v>144</v>
      </c>
      <c r="BD88" s="80">
        <v>1348000</v>
      </c>
      <c r="BE88" s="80">
        <v>1310000</v>
      </c>
      <c r="BF88" s="80">
        <v>1268000</v>
      </c>
      <c r="BG88" s="80">
        <v>1226000</v>
      </c>
      <c r="BH88" s="80">
        <v>1180000</v>
      </c>
      <c r="BI88" s="80">
        <v>1134000</v>
      </c>
      <c r="BJ88" s="80">
        <v>1086000</v>
      </c>
      <c r="BK88" s="80">
        <v>1026000</v>
      </c>
      <c r="BL88" s="78" t="s">
        <v>144</v>
      </c>
      <c r="BM88" s="80">
        <v>892000</v>
      </c>
      <c r="BN88" s="80">
        <v>754000</v>
      </c>
      <c r="BO88" s="80">
        <v>614000</v>
      </c>
      <c r="BP88" s="80">
        <v>470000</v>
      </c>
      <c r="BQ88" s="80">
        <v>324000</v>
      </c>
      <c r="BR88" s="80">
        <v>174000</v>
      </c>
      <c r="BS88" s="80">
        <v>22000</v>
      </c>
    </row>
    <row r="89" spans="1:71" x14ac:dyDescent="0.2">
      <c r="AQ89" s="89"/>
      <c r="AR89" s="89"/>
      <c r="AS89" s="89"/>
      <c r="AU89" s="89"/>
      <c r="AV89" s="89"/>
      <c r="AW89" s="89"/>
      <c r="AX89" s="89"/>
      <c r="AY89" s="89"/>
      <c r="AZ89" s="89"/>
      <c r="BA89" s="89"/>
      <c r="BB89" s="89"/>
      <c r="BD89" s="89"/>
      <c r="BE89" s="89"/>
      <c r="BF89" s="89"/>
      <c r="BG89" s="89"/>
      <c r="BH89" s="89"/>
      <c r="BI89" s="89"/>
      <c r="BJ89" s="89"/>
      <c r="BK89" s="89"/>
      <c r="BM89" s="89"/>
      <c r="BN89" s="89"/>
      <c r="BO89" s="89"/>
      <c r="BP89" s="89"/>
      <c r="BQ89" s="89"/>
      <c r="BR89" s="89"/>
      <c r="BS89" s="89"/>
    </row>
    <row r="90" spans="1:71" x14ac:dyDescent="0.2">
      <c r="A90" s="78" t="s">
        <v>145</v>
      </c>
      <c r="B90" s="79"/>
      <c r="C90" s="79">
        <v>3667000</v>
      </c>
      <c r="D90" s="79">
        <v>3667000</v>
      </c>
      <c r="E90" s="79">
        <v>3667000</v>
      </c>
      <c r="F90" s="79">
        <v>3667000</v>
      </c>
      <c r="G90" s="79">
        <v>3667000</v>
      </c>
      <c r="H90" s="79">
        <v>3667000</v>
      </c>
      <c r="I90" s="79">
        <v>3667000</v>
      </c>
      <c r="J90" s="78" t="s">
        <v>145</v>
      </c>
      <c r="K90" s="79">
        <v>3667000</v>
      </c>
      <c r="L90" s="79">
        <v>3667000</v>
      </c>
      <c r="M90" s="79">
        <v>3667000</v>
      </c>
      <c r="N90" s="79">
        <v>3667000</v>
      </c>
      <c r="O90" s="79">
        <v>3667000</v>
      </c>
      <c r="P90" s="79">
        <v>3667000</v>
      </c>
      <c r="Q90" s="79">
        <v>3667000</v>
      </c>
      <c r="R90" s="79">
        <v>3667000</v>
      </c>
      <c r="S90" s="78" t="s">
        <v>145</v>
      </c>
      <c r="T90" s="79">
        <v>3667000</v>
      </c>
      <c r="U90" s="79">
        <v>3667000</v>
      </c>
      <c r="V90" s="79">
        <v>3667000</v>
      </c>
      <c r="W90" s="79">
        <v>3667000</v>
      </c>
      <c r="X90" s="79">
        <v>3667000</v>
      </c>
      <c r="Y90" s="79">
        <v>3667000</v>
      </c>
      <c r="Z90" s="79">
        <v>3667000</v>
      </c>
      <c r="AA90" s="79">
        <v>3667000</v>
      </c>
      <c r="AB90" s="78" t="s">
        <v>145</v>
      </c>
      <c r="AC90" s="79">
        <v>3667000</v>
      </c>
      <c r="AD90" s="79">
        <v>3667000</v>
      </c>
      <c r="AE90" s="79">
        <v>3667000</v>
      </c>
      <c r="AF90" s="79">
        <v>3667000</v>
      </c>
      <c r="AG90" s="79">
        <v>3667000</v>
      </c>
      <c r="AH90" s="79">
        <v>3667000</v>
      </c>
      <c r="AI90" s="79">
        <v>3667000</v>
      </c>
      <c r="AJ90" s="79">
        <v>3667000</v>
      </c>
      <c r="AK90" s="78" t="s">
        <v>145</v>
      </c>
      <c r="AL90" s="79">
        <v>3667000</v>
      </c>
      <c r="AM90" s="79">
        <v>3667000</v>
      </c>
      <c r="AN90" s="79">
        <v>3667000</v>
      </c>
      <c r="AO90" s="79">
        <v>3667000</v>
      </c>
      <c r="AP90" s="79">
        <v>3667000</v>
      </c>
      <c r="AQ90" s="80">
        <v>3667000</v>
      </c>
      <c r="AR90" s="80">
        <v>3667000</v>
      </c>
      <c r="AS90" s="80">
        <v>3667000</v>
      </c>
      <c r="AT90" s="78" t="s">
        <v>145</v>
      </c>
      <c r="AU90" s="80">
        <v>3667000</v>
      </c>
      <c r="AV90" s="80">
        <v>3667000</v>
      </c>
      <c r="AW90" s="80">
        <v>3667000</v>
      </c>
      <c r="AX90" s="80">
        <v>3667000</v>
      </c>
      <c r="AY90" s="80">
        <v>3667000</v>
      </c>
      <c r="AZ90" s="80">
        <v>3667000</v>
      </c>
      <c r="BA90" s="80">
        <v>3667000</v>
      </c>
      <c r="BB90" s="80">
        <v>3667000</v>
      </c>
      <c r="BC90" s="78" t="s">
        <v>145</v>
      </c>
      <c r="BD90" s="80">
        <v>3667000</v>
      </c>
      <c r="BE90" s="80">
        <v>3667000</v>
      </c>
      <c r="BF90" s="80">
        <v>3667000</v>
      </c>
      <c r="BG90" s="80">
        <v>3667000</v>
      </c>
      <c r="BH90" s="80">
        <v>3667000</v>
      </c>
      <c r="BI90" s="80">
        <v>3667000</v>
      </c>
      <c r="BJ90" s="80">
        <v>3649000</v>
      </c>
      <c r="BK90" s="80"/>
      <c r="BL90" s="78" t="s">
        <v>145</v>
      </c>
      <c r="BM90" s="80"/>
      <c r="BN90" s="80"/>
      <c r="BO90" s="80"/>
      <c r="BP90" s="80"/>
      <c r="BQ90" s="80"/>
      <c r="BR90" s="80"/>
      <c r="BS90" s="80"/>
    </row>
    <row r="91" spans="1:71" x14ac:dyDescent="0.2">
      <c r="A91" s="78" t="s">
        <v>146</v>
      </c>
      <c r="B91" s="79"/>
      <c r="C91" s="79">
        <v>536500.00000000012</v>
      </c>
      <c r="D91" s="79">
        <v>536500.00000000012</v>
      </c>
      <c r="E91" s="79">
        <v>536500.00000000012</v>
      </c>
      <c r="F91" s="79">
        <v>536500.00000000012</v>
      </c>
      <c r="G91" s="79">
        <v>536500.00000000012</v>
      </c>
      <c r="H91" s="79">
        <v>536500.00000000012</v>
      </c>
      <c r="I91" s="79">
        <v>536500.00000000012</v>
      </c>
      <c r="J91" s="78" t="s">
        <v>146</v>
      </c>
      <c r="K91" s="79">
        <v>536500.00000000012</v>
      </c>
      <c r="L91" s="79">
        <v>536500.00000000012</v>
      </c>
      <c r="M91" s="79">
        <v>536500.00000000012</v>
      </c>
      <c r="N91" s="79">
        <v>536500.00000000012</v>
      </c>
      <c r="O91" s="79">
        <v>536500.00000000012</v>
      </c>
      <c r="P91" s="79">
        <v>536500.00000000012</v>
      </c>
      <c r="Q91" s="79">
        <v>536500.00000000012</v>
      </c>
      <c r="R91" s="79">
        <v>536500.00000000012</v>
      </c>
      <c r="S91" s="78" t="s">
        <v>146</v>
      </c>
      <c r="T91" s="79">
        <v>536500.00000000012</v>
      </c>
      <c r="U91" s="79">
        <v>536500.00000000012</v>
      </c>
      <c r="V91" s="79">
        <v>536500.00000000012</v>
      </c>
      <c r="W91" s="79">
        <v>536500.00000000012</v>
      </c>
      <c r="X91" s="79">
        <v>536500.00000000012</v>
      </c>
      <c r="Y91" s="79">
        <v>536500.00000000012</v>
      </c>
      <c r="Z91" s="79">
        <v>536500.00000000012</v>
      </c>
      <c r="AA91" s="79">
        <v>536500.00000000012</v>
      </c>
      <c r="AB91" s="78" t="s">
        <v>146</v>
      </c>
      <c r="AC91" s="79">
        <v>536500.00000000012</v>
      </c>
      <c r="AD91" s="79">
        <v>536500.00000000012</v>
      </c>
      <c r="AE91" s="79">
        <v>536500.00000000012</v>
      </c>
      <c r="AF91" s="79">
        <v>536500.00000000012</v>
      </c>
      <c r="AG91" s="79">
        <v>536500.00000000012</v>
      </c>
      <c r="AH91" s="79">
        <v>536500.00000000012</v>
      </c>
      <c r="AI91" s="79">
        <v>536500.00000000012</v>
      </c>
      <c r="AJ91" s="79">
        <v>536500.00000000012</v>
      </c>
      <c r="AK91" s="78" t="s">
        <v>146</v>
      </c>
      <c r="AL91" s="79">
        <v>536500.00000000012</v>
      </c>
      <c r="AM91" s="79">
        <v>536500.00000000012</v>
      </c>
      <c r="AN91" s="79">
        <v>536500.00000000012</v>
      </c>
      <c r="AO91" s="79">
        <v>536500.00000000012</v>
      </c>
      <c r="AP91" s="79">
        <v>536500.00000000012</v>
      </c>
      <c r="AQ91" s="80">
        <v>536500.00000000012</v>
      </c>
      <c r="AR91" s="80">
        <v>536500.00000000012</v>
      </c>
      <c r="AS91" s="80">
        <v>536500.00000000012</v>
      </c>
      <c r="AT91" s="78" t="s">
        <v>146</v>
      </c>
      <c r="AU91" s="80">
        <v>536500.00000000012</v>
      </c>
      <c r="AV91" s="80">
        <v>536500.00000000012</v>
      </c>
      <c r="AW91" s="80">
        <v>536500.00000000012</v>
      </c>
      <c r="AX91" s="80">
        <v>536500.00000000012</v>
      </c>
      <c r="AY91" s="80">
        <v>536500.00000000012</v>
      </c>
      <c r="AZ91" s="80">
        <v>536500.00000000012</v>
      </c>
      <c r="BA91" s="80">
        <v>536500.00000000012</v>
      </c>
      <c r="BB91" s="80">
        <v>536500.00000000012</v>
      </c>
      <c r="BC91" s="78" t="s">
        <v>146</v>
      </c>
      <c r="BD91" s="80">
        <v>536500.00000000012</v>
      </c>
      <c r="BE91" s="80">
        <v>536500.00000000012</v>
      </c>
      <c r="BF91" s="80">
        <v>536500.00000000012</v>
      </c>
      <c r="BG91" s="80">
        <v>536500.00000000012</v>
      </c>
      <c r="BH91" s="80">
        <v>536500.00000000012</v>
      </c>
      <c r="BI91" s="80">
        <v>536500.00000000012</v>
      </c>
      <c r="BJ91" s="80">
        <v>29000</v>
      </c>
      <c r="BK91" s="80"/>
      <c r="BL91" s="78" t="s">
        <v>146</v>
      </c>
      <c r="BM91" s="80"/>
      <c r="BN91" s="80"/>
      <c r="BO91" s="80"/>
      <c r="BP91" s="80"/>
      <c r="BQ91" s="80"/>
      <c r="BR91" s="80"/>
      <c r="BS91" s="80"/>
    </row>
    <row r="92" spans="1:71" x14ac:dyDescent="0.2">
      <c r="AQ92" s="89"/>
      <c r="AR92" s="89"/>
      <c r="AS92" s="89"/>
      <c r="AU92" s="89"/>
      <c r="AV92" s="89"/>
      <c r="AW92" s="89"/>
      <c r="AX92" s="89"/>
      <c r="AY92" s="89"/>
      <c r="AZ92" s="89"/>
      <c r="BA92" s="89"/>
      <c r="BB92" s="89"/>
      <c r="BD92" s="89"/>
      <c r="BE92" s="89"/>
      <c r="BF92" s="89"/>
      <c r="BG92" s="89"/>
      <c r="BH92" s="89"/>
      <c r="BI92" s="89"/>
      <c r="BJ92" s="89"/>
      <c r="BK92" s="89"/>
      <c r="BM92" s="89"/>
      <c r="BN92" s="89"/>
      <c r="BO92" s="89"/>
      <c r="BP92" s="89"/>
      <c r="BQ92" s="89"/>
      <c r="BR92" s="89"/>
      <c r="BS92" s="89"/>
    </row>
    <row r="93" spans="1:71" x14ac:dyDescent="0.2">
      <c r="A93" s="90" t="s">
        <v>147</v>
      </c>
      <c r="B93" s="91"/>
      <c r="C93" s="91">
        <v>3900000</v>
      </c>
      <c r="D93" s="91">
        <v>3800000</v>
      </c>
      <c r="E93" s="91">
        <v>3900000</v>
      </c>
      <c r="F93" s="91">
        <v>4000000</v>
      </c>
      <c r="G93" s="91">
        <v>4000000</v>
      </c>
      <c r="H93" s="91">
        <v>4000000</v>
      </c>
      <c r="I93" s="91">
        <v>4000000</v>
      </c>
      <c r="J93" s="90" t="s">
        <v>147</v>
      </c>
      <c r="K93" s="91">
        <v>4100000</v>
      </c>
      <c r="L93" s="91">
        <v>4100000</v>
      </c>
      <c r="M93" s="91">
        <v>4100000</v>
      </c>
      <c r="N93" s="91">
        <v>4200000</v>
      </c>
      <c r="O93" s="91">
        <v>2700000</v>
      </c>
      <c r="P93" s="91">
        <v>2700000</v>
      </c>
      <c r="Q93" s="91">
        <v>2200000</v>
      </c>
      <c r="R93" s="91">
        <v>2300000</v>
      </c>
      <c r="S93" s="90" t="s">
        <v>147</v>
      </c>
      <c r="T93" s="91">
        <v>1900000</v>
      </c>
      <c r="U93" s="91">
        <v>1700000</v>
      </c>
      <c r="V93" s="91">
        <v>1700000</v>
      </c>
      <c r="W93" s="91">
        <v>1600000</v>
      </c>
      <c r="X93" s="91">
        <v>1600000</v>
      </c>
      <c r="Y93" s="91">
        <v>1600000</v>
      </c>
      <c r="Z93" s="91">
        <v>1500000</v>
      </c>
      <c r="AA93" s="91">
        <v>1600000</v>
      </c>
      <c r="AB93" s="90" t="s">
        <v>147</v>
      </c>
      <c r="AC93" s="91">
        <v>1600000</v>
      </c>
      <c r="AD93" s="91">
        <v>1400000</v>
      </c>
      <c r="AE93" s="91">
        <v>1400000</v>
      </c>
      <c r="AF93" s="91">
        <v>1500000</v>
      </c>
      <c r="AG93" s="91">
        <v>1400000</v>
      </c>
      <c r="AH93" s="91">
        <v>1300000</v>
      </c>
      <c r="AI93" s="91">
        <v>1400000</v>
      </c>
      <c r="AJ93" s="91">
        <v>1300000</v>
      </c>
      <c r="AK93" s="90" t="s">
        <v>147</v>
      </c>
      <c r="AL93" s="91">
        <v>1300000</v>
      </c>
      <c r="AM93" s="91">
        <v>1200000</v>
      </c>
      <c r="AN93" s="91">
        <v>1200000</v>
      </c>
      <c r="AO93" s="91">
        <v>1200000</v>
      </c>
      <c r="AP93" s="91">
        <v>1100000</v>
      </c>
      <c r="AQ93" s="91"/>
      <c r="AR93" s="91"/>
      <c r="AS93" s="91"/>
      <c r="AT93" s="90" t="s">
        <v>147</v>
      </c>
      <c r="AU93" s="91"/>
      <c r="AV93" s="91"/>
      <c r="AW93" s="91"/>
      <c r="AX93" s="91"/>
      <c r="AY93" s="91"/>
      <c r="AZ93" s="91"/>
      <c r="BA93" s="91"/>
      <c r="BB93" s="91"/>
      <c r="BC93" s="90" t="s">
        <v>147</v>
      </c>
      <c r="BD93" s="91"/>
      <c r="BE93" s="91"/>
      <c r="BF93" s="91"/>
      <c r="BG93" s="91"/>
      <c r="BH93" s="91"/>
      <c r="BI93" s="91"/>
      <c r="BJ93" s="91"/>
      <c r="BK93" s="91"/>
      <c r="BL93" s="90" t="s">
        <v>147</v>
      </c>
      <c r="BM93" s="91"/>
      <c r="BN93" s="91"/>
      <c r="BO93" s="91"/>
      <c r="BP93" s="91"/>
      <c r="BQ93" s="91"/>
      <c r="BR93" s="91"/>
      <c r="BS93" s="91"/>
    </row>
    <row r="94" spans="1:71" x14ac:dyDescent="0.2">
      <c r="A94" s="90" t="s">
        <v>148</v>
      </c>
      <c r="B94" s="91"/>
      <c r="C94" s="91"/>
      <c r="D94" s="91"/>
      <c r="E94" s="91"/>
      <c r="F94" s="91"/>
      <c r="G94" s="91"/>
      <c r="H94" s="91"/>
      <c r="I94" s="91"/>
      <c r="J94" s="90" t="s">
        <v>148</v>
      </c>
      <c r="K94" s="91"/>
      <c r="L94" s="91"/>
      <c r="M94" s="91"/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0" t="s">
        <v>148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0" t="s">
        <v>148</v>
      </c>
      <c r="AC94" s="91">
        <v>0</v>
      </c>
      <c r="AD94" s="91">
        <v>0</v>
      </c>
      <c r="AE94" s="91">
        <v>0</v>
      </c>
      <c r="AF94" s="91">
        <v>0</v>
      </c>
      <c r="AG94" s="91">
        <v>0</v>
      </c>
      <c r="AH94" s="91">
        <v>0</v>
      </c>
      <c r="AI94" s="91">
        <v>0</v>
      </c>
      <c r="AJ94" s="91">
        <v>0</v>
      </c>
      <c r="AK94" s="90" t="s">
        <v>148</v>
      </c>
      <c r="AL94" s="91">
        <v>0</v>
      </c>
      <c r="AM94" s="91">
        <v>0</v>
      </c>
      <c r="AN94" s="91">
        <v>0</v>
      </c>
      <c r="AO94" s="91">
        <v>0</v>
      </c>
      <c r="AP94" s="91">
        <v>0</v>
      </c>
      <c r="AQ94" s="91">
        <v>1200000</v>
      </c>
      <c r="AR94" s="91">
        <v>1300000</v>
      </c>
      <c r="AS94" s="91">
        <v>1300000</v>
      </c>
      <c r="AT94" s="90" t="s">
        <v>148</v>
      </c>
      <c r="AU94" s="91">
        <v>1500000</v>
      </c>
      <c r="AV94" s="91">
        <v>1500000</v>
      </c>
      <c r="AW94" s="91">
        <v>1500000</v>
      </c>
      <c r="AX94" s="91">
        <v>1600000</v>
      </c>
      <c r="AY94" s="91">
        <v>1700000</v>
      </c>
      <c r="AZ94" s="91">
        <v>1700000</v>
      </c>
      <c r="BA94" s="91">
        <v>1900000</v>
      </c>
      <c r="BB94" s="91">
        <v>1900000</v>
      </c>
      <c r="BC94" s="90" t="s">
        <v>148</v>
      </c>
      <c r="BD94" s="91">
        <v>1900000</v>
      </c>
      <c r="BE94" s="91">
        <v>2100000</v>
      </c>
      <c r="BF94" s="91">
        <v>2100000</v>
      </c>
      <c r="BG94" s="91">
        <v>2300000</v>
      </c>
      <c r="BH94" s="91">
        <v>2300000</v>
      </c>
      <c r="BI94" s="91">
        <v>2400000</v>
      </c>
      <c r="BJ94" s="91">
        <v>3000000</v>
      </c>
      <c r="BK94" s="91">
        <v>6700000</v>
      </c>
      <c r="BL94" s="90" t="s">
        <v>148</v>
      </c>
      <c r="BM94" s="91">
        <v>6900000</v>
      </c>
      <c r="BN94" s="91">
        <v>7000000</v>
      </c>
      <c r="BO94" s="91">
        <v>7200000</v>
      </c>
      <c r="BP94" s="91">
        <v>7300000</v>
      </c>
      <c r="BQ94" s="91">
        <v>7500000</v>
      </c>
      <c r="BR94" s="91">
        <v>7600000</v>
      </c>
      <c r="BS94" s="91">
        <v>1100000</v>
      </c>
    </row>
    <row r="95" spans="1:71" x14ac:dyDescent="0.2">
      <c r="AQ95" s="89"/>
      <c r="AR95" s="89"/>
      <c r="AS95" s="89"/>
      <c r="AU95" s="89"/>
      <c r="AV95" s="89"/>
      <c r="AW95" s="89"/>
      <c r="AX95" s="89"/>
      <c r="AY95" s="89"/>
      <c r="AZ95" s="89"/>
      <c r="BA95" s="89"/>
      <c r="BB95" s="89"/>
      <c r="BD95" s="89"/>
      <c r="BE95" s="89"/>
      <c r="BF95" s="89"/>
      <c r="BG95" s="89"/>
      <c r="BH95" s="89"/>
      <c r="BI95" s="89"/>
      <c r="BJ95" s="89"/>
      <c r="BK95" s="89"/>
      <c r="BM95" s="89"/>
      <c r="BN95" s="89"/>
      <c r="BO95" s="89"/>
      <c r="BP95" s="89"/>
      <c r="BQ95" s="89"/>
      <c r="BR95" s="89"/>
      <c r="BS95" s="89"/>
    </row>
    <row r="96" spans="1:71" x14ac:dyDescent="0.2">
      <c r="A96" s="85" t="s">
        <v>135</v>
      </c>
      <c r="B96" s="86">
        <v>0</v>
      </c>
      <c r="C96" s="86">
        <v>67822.124999999884</v>
      </c>
      <c r="D96" s="86">
        <v>886.37499999988358</v>
      </c>
      <c r="E96" s="86">
        <v>1192.7499999998836</v>
      </c>
      <c r="F96" s="86">
        <v>66741.249999999884</v>
      </c>
      <c r="G96" s="86">
        <v>95531.874999999884</v>
      </c>
      <c r="H96" s="86">
        <v>87564.624999999884</v>
      </c>
      <c r="I96" s="86">
        <v>42839.499999999884</v>
      </c>
      <c r="J96" s="85" t="s">
        <v>135</v>
      </c>
      <c r="K96" s="86">
        <v>61356.499999999884</v>
      </c>
      <c r="L96" s="86">
        <v>41115.624999999884</v>
      </c>
      <c r="M96" s="86">
        <v>21508.541666666861</v>
      </c>
      <c r="N96" s="86">
        <v>62249.416666666861</v>
      </c>
      <c r="O96" s="86">
        <v>61338.249999999884</v>
      </c>
      <c r="P96" s="86">
        <v>48775.041666666861</v>
      </c>
      <c r="Q96" s="86">
        <v>24559.791666666861</v>
      </c>
      <c r="R96" s="86">
        <v>98692.499999999884</v>
      </c>
      <c r="S96" s="85" t="s">
        <v>135</v>
      </c>
      <c r="T96" s="86">
        <v>88335.666666666861</v>
      </c>
      <c r="U96" s="86">
        <v>79270.958333333838</v>
      </c>
      <c r="V96" s="86">
        <v>75498.374999999884</v>
      </c>
      <c r="W96" s="86">
        <v>77017.916666666861</v>
      </c>
      <c r="X96" s="86">
        <v>85829.583333333838</v>
      </c>
      <c r="Y96" s="86">
        <v>1933.3749999998836</v>
      </c>
      <c r="Z96" s="86">
        <v>25329.291666666861</v>
      </c>
      <c r="AA96" s="86">
        <v>58017.333333333838</v>
      </c>
      <c r="AB96" s="85" t="s">
        <v>135</v>
      </c>
      <c r="AC96" s="86">
        <v>97997.499999999884</v>
      </c>
      <c r="AD96" s="86">
        <v>45269.791666666861</v>
      </c>
      <c r="AE96" s="86">
        <v>3834.2083333338378</v>
      </c>
      <c r="AF96" s="86">
        <v>73690.749999999884</v>
      </c>
      <c r="AG96" s="86">
        <v>52839.416666666861</v>
      </c>
      <c r="AH96" s="86">
        <v>43280.208333333838</v>
      </c>
      <c r="AI96" s="86">
        <v>47013.124999999884</v>
      </c>
      <c r="AJ96" s="86">
        <v>62038.166666666861</v>
      </c>
      <c r="AK96" s="85" t="s">
        <v>135</v>
      </c>
      <c r="AL96" s="86">
        <v>90355.333333333838</v>
      </c>
      <c r="AM96" s="86">
        <v>31964.624999999884</v>
      </c>
      <c r="AN96" s="86">
        <v>88866.041666666861</v>
      </c>
      <c r="AO96" s="86">
        <v>61059.583333333838</v>
      </c>
      <c r="AP96" s="86">
        <v>48545.249999999884</v>
      </c>
      <c r="AQ96" s="87">
        <v>53323.041666666977</v>
      </c>
      <c r="AR96" s="87">
        <v>21392.958333333954</v>
      </c>
      <c r="AS96" s="87">
        <v>54755</v>
      </c>
      <c r="AT96" s="85" t="s">
        <v>135</v>
      </c>
      <c r="AU96" s="87">
        <v>53409.166666666977</v>
      </c>
      <c r="AV96" s="87">
        <v>21355.458333333954</v>
      </c>
      <c r="AW96" s="87">
        <v>58593.875</v>
      </c>
      <c r="AX96" s="87">
        <v>65124.416666666977</v>
      </c>
      <c r="AY96" s="87">
        <v>42947.083333333954</v>
      </c>
      <c r="AZ96" s="87">
        <v>94061.875</v>
      </c>
      <c r="BA96" s="87">
        <v>18468.791666666977</v>
      </c>
      <c r="BB96" s="87">
        <v>20167.833333333954</v>
      </c>
      <c r="BC96" s="85" t="s">
        <v>135</v>
      </c>
      <c r="BD96" s="87">
        <v>99159</v>
      </c>
      <c r="BE96" s="87">
        <v>55442.291666666977</v>
      </c>
      <c r="BF96" s="87">
        <v>93017.708333333954</v>
      </c>
      <c r="BG96" s="87">
        <v>11885.25</v>
      </c>
      <c r="BH96" s="87">
        <v>16044.916666666977</v>
      </c>
      <c r="BI96" s="87">
        <v>5496.7083333339542</v>
      </c>
      <c r="BJ96" s="87">
        <v>7740.625</v>
      </c>
      <c r="BK96" s="87">
        <v>81740.625</v>
      </c>
      <c r="BL96" s="85" t="s">
        <v>135</v>
      </c>
      <c r="BM96" s="87">
        <v>89740.625</v>
      </c>
      <c r="BN96" s="87">
        <v>35740.625</v>
      </c>
      <c r="BO96" s="87">
        <v>21740.625</v>
      </c>
      <c r="BP96" s="87">
        <v>51740.625</v>
      </c>
      <c r="BQ96" s="87">
        <v>27740.625</v>
      </c>
      <c r="BR96" s="87">
        <v>53740.625</v>
      </c>
      <c r="BS96" s="87">
        <v>6731740.625</v>
      </c>
    </row>
    <row r="97" spans="1:71" x14ac:dyDescent="0.2">
      <c r="AQ97" s="89"/>
      <c r="AR97" s="89"/>
      <c r="AS97" s="89"/>
      <c r="AU97" s="89"/>
      <c r="AV97" s="89"/>
      <c r="AW97" s="89"/>
      <c r="AX97" s="89"/>
      <c r="AY97" s="89"/>
      <c r="AZ97" s="89"/>
      <c r="BA97" s="89"/>
      <c r="BB97" s="89"/>
      <c r="BD97" s="89"/>
      <c r="BE97" s="89"/>
      <c r="BF97" s="89"/>
      <c r="BG97" s="89"/>
      <c r="BH97" s="89"/>
      <c r="BI97" s="89"/>
      <c r="BJ97" s="89"/>
      <c r="BK97" s="89"/>
      <c r="BM97" s="89"/>
      <c r="BN97" s="89"/>
      <c r="BO97" s="89"/>
      <c r="BP97" s="89"/>
      <c r="BQ97" s="89"/>
      <c r="BR97" s="89"/>
      <c r="BS97" s="89"/>
    </row>
    <row r="98" spans="1:71" x14ac:dyDescent="0.2">
      <c r="A98" s="78" t="s">
        <v>149</v>
      </c>
      <c r="B98" s="79">
        <v>198000000</v>
      </c>
      <c r="C98" s="79">
        <v>194333000</v>
      </c>
      <c r="D98" s="79">
        <v>190666000</v>
      </c>
      <c r="E98" s="79">
        <v>186999000</v>
      </c>
      <c r="F98" s="79">
        <v>183332000</v>
      </c>
      <c r="G98" s="79">
        <v>179665000</v>
      </c>
      <c r="H98" s="79">
        <v>175998000</v>
      </c>
      <c r="I98" s="79">
        <v>172331000</v>
      </c>
      <c r="J98" s="78" t="s">
        <v>149</v>
      </c>
      <c r="K98" s="79">
        <v>168664000</v>
      </c>
      <c r="L98" s="79">
        <v>164997000</v>
      </c>
      <c r="M98" s="79">
        <v>161330000</v>
      </c>
      <c r="N98" s="79">
        <v>157663000</v>
      </c>
      <c r="O98" s="79">
        <v>153996000</v>
      </c>
      <c r="P98" s="79">
        <v>150329000</v>
      </c>
      <c r="Q98" s="79">
        <v>146662000</v>
      </c>
      <c r="R98" s="79">
        <v>142995000</v>
      </c>
      <c r="S98" s="78" t="s">
        <v>149</v>
      </c>
      <c r="T98" s="79">
        <v>139328000</v>
      </c>
      <c r="U98" s="79">
        <v>135661000</v>
      </c>
      <c r="V98" s="79">
        <v>131994000</v>
      </c>
      <c r="W98" s="79">
        <v>128327000</v>
      </c>
      <c r="X98" s="79">
        <v>124660000</v>
      </c>
      <c r="Y98" s="79">
        <v>120993000</v>
      </c>
      <c r="Z98" s="79">
        <v>117326000</v>
      </c>
      <c r="AA98" s="79">
        <v>113659000</v>
      </c>
      <c r="AB98" s="78" t="s">
        <v>149</v>
      </c>
      <c r="AC98" s="79">
        <v>109992000</v>
      </c>
      <c r="AD98" s="79">
        <v>106325000</v>
      </c>
      <c r="AE98" s="79">
        <v>102658000</v>
      </c>
      <c r="AF98" s="79">
        <v>98991000</v>
      </c>
      <c r="AG98" s="79">
        <v>95324000</v>
      </c>
      <c r="AH98" s="79">
        <v>91657000</v>
      </c>
      <c r="AI98" s="79">
        <v>87990000</v>
      </c>
      <c r="AJ98" s="79">
        <v>84323000</v>
      </c>
      <c r="AK98" s="78" t="s">
        <v>149</v>
      </c>
      <c r="AL98" s="79">
        <v>80656000</v>
      </c>
      <c r="AM98" s="79">
        <v>76989000</v>
      </c>
      <c r="AN98" s="79">
        <v>73322000</v>
      </c>
      <c r="AO98" s="79">
        <v>69655000</v>
      </c>
      <c r="AP98" s="79">
        <v>65988000</v>
      </c>
      <c r="AQ98" s="80">
        <v>62321000</v>
      </c>
      <c r="AR98" s="80">
        <v>58654000</v>
      </c>
      <c r="AS98" s="80">
        <v>54987000</v>
      </c>
      <c r="AT98" s="78" t="s">
        <v>149</v>
      </c>
      <c r="AU98" s="80">
        <v>51320000</v>
      </c>
      <c r="AV98" s="80">
        <v>47653000</v>
      </c>
      <c r="AW98" s="80">
        <v>43986000</v>
      </c>
      <c r="AX98" s="80">
        <v>40319000</v>
      </c>
      <c r="AY98" s="80">
        <v>36652000</v>
      </c>
      <c r="AZ98" s="80">
        <v>32985000</v>
      </c>
      <c r="BA98" s="80">
        <v>29318000</v>
      </c>
      <c r="BB98" s="80">
        <v>25651000</v>
      </c>
      <c r="BC98" s="78" t="s">
        <v>149</v>
      </c>
      <c r="BD98" s="80">
        <v>21984000</v>
      </c>
      <c r="BE98" s="80">
        <v>18317000</v>
      </c>
      <c r="BF98" s="80">
        <v>14650000</v>
      </c>
      <c r="BG98" s="80">
        <v>10983000</v>
      </c>
      <c r="BH98" s="80">
        <v>7316000</v>
      </c>
      <c r="BI98" s="80">
        <v>3649000</v>
      </c>
      <c r="BJ98" s="80">
        <v>0</v>
      </c>
      <c r="BK98" s="80">
        <v>0</v>
      </c>
      <c r="BL98" s="78" t="s">
        <v>149</v>
      </c>
      <c r="BM98" s="80">
        <v>0</v>
      </c>
      <c r="BN98" s="80">
        <v>0</v>
      </c>
      <c r="BO98" s="80">
        <v>0</v>
      </c>
      <c r="BP98" s="80">
        <v>0</v>
      </c>
      <c r="BQ98" s="80">
        <v>0</v>
      </c>
      <c r="BR98" s="80">
        <v>0</v>
      </c>
      <c r="BS98" s="80">
        <v>0</v>
      </c>
    </row>
    <row r="99" spans="1:71" x14ac:dyDescent="0.2">
      <c r="A99" s="78" t="s">
        <v>150</v>
      </c>
      <c r="B99" s="79">
        <v>28463500</v>
      </c>
      <c r="C99" s="79">
        <v>27927000</v>
      </c>
      <c r="D99" s="79">
        <v>27390500</v>
      </c>
      <c r="E99" s="79">
        <v>26854000</v>
      </c>
      <c r="F99" s="79">
        <v>26317500</v>
      </c>
      <c r="G99" s="79">
        <v>25781000</v>
      </c>
      <c r="H99" s="79">
        <v>25244500</v>
      </c>
      <c r="I99" s="79">
        <v>24708000</v>
      </c>
      <c r="J99" s="78" t="s">
        <v>150</v>
      </c>
      <c r="K99" s="79">
        <v>24171500</v>
      </c>
      <c r="L99" s="79">
        <v>23635000</v>
      </c>
      <c r="M99" s="79">
        <v>23098500</v>
      </c>
      <c r="N99" s="79">
        <v>22562000</v>
      </c>
      <c r="O99" s="79">
        <v>22025500</v>
      </c>
      <c r="P99" s="79">
        <v>21489000</v>
      </c>
      <c r="Q99" s="79">
        <v>20952500</v>
      </c>
      <c r="R99" s="79">
        <v>20416000</v>
      </c>
      <c r="S99" s="78" t="s">
        <v>150</v>
      </c>
      <c r="T99" s="79">
        <v>19879500</v>
      </c>
      <c r="U99" s="79">
        <v>19343000</v>
      </c>
      <c r="V99" s="79">
        <v>18806500</v>
      </c>
      <c r="W99" s="79">
        <v>18270000</v>
      </c>
      <c r="X99" s="79">
        <v>17733500</v>
      </c>
      <c r="Y99" s="79">
        <v>17197000</v>
      </c>
      <c r="Z99" s="79">
        <v>16660500</v>
      </c>
      <c r="AA99" s="79">
        <v>16124000</v>
      </c>
      <c r="AB99" s="78" t="s">
        <v>150</v>
      </c>
      <c r="AC99" s="79">
        <v>15587500</v>
      </c>
      <c r="AD99" s="79">
        <v>15051000</v>
      </c>
      <c r="AE99" s="79">
        <v>14514500</v>
      </c>
      <c r="AF99" s="79">
        <v>13978000</v>
      </c>
      <c r="AG99" s="79">
        <v>13441500</v>
      </c>
      <c r="AH99" s="79">
        <v>12905000</v>
      </c>
      <c r="AI99" s="79">
        <v>12368500</v>
      </c>
      <c r="AJ99" s="79">
        <v>11832000</v>
      </c>
      <c r="AK99" s="78" t="s">
        <v>150</v>
      </c>
      <c r="AL99" s="79">
        <v>11295500</v>
      </c>
      <c r="AM99" s="79">
        <v>10759000</v>
      </c>
      <c r="AN99" s="79">
        <v>10222500</v>
      </c>
      <c r="AO99" s="79">
        <v>9686000</v>
      </c>
      <c r="AP99" s="79">
        <v>9149500</v>
      </c>
      <c r="AQ99" s="80">
        <v>8613000</v>
      </c>
      <c r="AR99" s="80">
        <v>8076500</v>
      </c>
      <c r="AS99" s="80">
        <v>7540000</v>
      </c>
      <c r="AT99" s="78" t="s">
        <v>150</v>
      </c>
      <c r="AU99" s="80">
        <v>7003500</v>
      </c>
      <c r="AV99" s="80">
        <v>6467000</v>
      </c>
      <c r="AW99" s="80">
        <v>5930500</v>
      </c>
      <c r="AX99" s="80">
        <v>5394000</v>
      </c>
      <c r="AY99" s="80">
        <v>4857500</v>
      </c>
      <c r="AZ99" s="80">
        <v>4321000</v>
      </c>
      <c r="BA99" s="80">
        <v>3784500</v>
      </c>
      <c r="BB99" s="80">
        <v>3248000</v>
      </c>
      <c r="BC99" s="78" t="s">
        <v>150</v>
      </c>
      <c r="BD99" s="80">
        <v>2711500</v>
      </c>
      <c r="BE99" s="80">
        <v>2175000</v>
      </c>
      <c r="BF99" s="80">
        <v>1638500</v>
      </c>
      <c r="BG99" s="80">
        <v>1102000</v>
      </c>
      <c r="BH99" s="80">
        <v>565499.99999999988</v>
      </c>
      <c r="BI99" s="80">
        <v>28999.999999999767</v>
      </c>
      <c r="BJ99" s="80">
        <v>-2.3283064365386963E-10</v>
      </c>
      <c r="BK99" s="80">
        <v>-2.3283064365386963E-10</v>
      </c>
      <c r="BL99" s="78" t="s">
        <v>150</v>
      </c>
      <c r="BM99" s="80">
        <v>-2.3283064365386963E-10</v>
      </c>
      <c r="BN99" s="80">
        <v>-2.3283064365386963E-10</v>
      </c>
      <c r="BO99" s="80">
        <v>-2.3283064365386963E-10</v>
      </c>
      <c r="BP99" s="80">
        <v>-2.3283064365386963E-10</v>
      </c>
      <c r="BQ99" s="80">
        <v>-2.3283064365386963E-10</v>
      </c>
      <c r="BR99" s="80">
        <v>-2.3283064365386963E-10</v>
      </c>
      <c r="BS99" s="80">
        <v>-2.3283064365386963E-10</v>
      </c>
    </row>
    <row r="100" spans="1:71" x14ac:dyDescent="0.2">
      <c r="A100" s="90" t="s">
        <v>151</v>
      </c>
      <c r="B100" s="91"/>
      <c r="C100" s="91">
        <v>3900000</v>
      </c>
      <c r="D100" s="91">
        <v>7700000</v>
      </c>
      <c r="E100" s="91">
        <v>11600000</v>
      </c>
      <c r="F100" s="91">
        <v>15600000</v>
      </c>
      <c r="G100" s="91">
        <v>19600000</v>
      </c>
      <c r="H100" s="91">
        <v>23600000</v>
      </c>
      <c r="I100" s="91">
        <v>27600000</v>
      </c>
      <c r="J100" s="90" t="s">
        <v>151</v>
      </c>
      <c r="K100" s="91">
        <v>31700000</v>
      </c>
      <c r="L100" s="91">
        <v>35800000</v>
      </c>
      <c r="M100" s="91">
        <v>39900000</v>
      </c>
      <c r="N100" s="91">
        <v>44100000</v>
      </c>
      <c r="O100" s="91">
        <v>46800000</v>
      </c>
      <c r="P100" s="91">
        <v>49500000</v>
      </c>
      <c r="Q100" s="91">
        <v>51700000</v>
      </c>
      <c r="R100" s="91">
        <v>54000000</v>
      </c>
      <c r="S100" s="90" t="s">
        <v>151</v>
      </c>
      <c r="T100" s="91">
        <v>55900000</v>
      </c>
      <c r="U100" s="91">
        <v>57600000</v>
      </c>
      <c r="V100" s="91">
        <v>59300000</v>
      </c>
      <c r="W100" s="91">
        <v>60900000</v>
      </c>
      <c r="X100" s="91">
        <v>62500000</v>
      </c>
      <c r="Y100" s="91">
        <v>64100000</v>
      </c>
      <c r="Z100" s="91">
        <v>65600000</v>
      </c>
      <c r="AA100" s="91">
        <v>67200000</v>
      </c>
      <c r="AB100" s="90" t="s">
        <v>151</v>
      </c>
      <c r="AC100" s="91">
        <v>68800000</v>
      </c>
      <c r="AD100" s="91">
        <v>70200000</v>
      </c>
      <c r="AE100" s="91">
        <v>71600000</v>
      </c>
      <c r="AF100" s="91">
        <v>73100000</v>
      </c>
      <c r="AG100" s="91">
        <v>74500000</v>
      </c>
      <c r="AH100" s="91">
        <v>75800000</v>
      </c>
      <c r="AI100" s="91">
        <v>77200000</v>
      </c>
      <c r="AJ100" s="91">
        <v>78500000</v>
      </c>
      <c r="AK100" s="90" t="s">
        <v>151</v>
      </c>
      <c r="AL100" s="91">
        <v>79800000</v>
      </c>
      <c r="AM100" s="91">
        <v>81000000</v>
      </c>
      <c r="AN100" s="91">
        <v>82200000</v>
      </c>
      <c r="AO100" s="91">
        <v>83400000</v>
      </c>
      <c r="AP100" s="91">
        <v>84500000</v>
      </c>
      <c r="AQ100" s="91">
        <v>83300000</v>
      </c>
      <c r="AR100" s="91">
        <v>82000000</v>
      </c>
      <c r="AS100" s="91">
        <v>80700000</v>
      </c>
      <c r="AT100" s="90" t="s">
        <v>151</v>
      </c>
      <c r="AU100" s="91">
        <v>79200000</v>
      </c>
      <c r="AV100" s="91">
        <v>77700000</v>
      </c>
      <c r="AW100" s="91">
        <v>76200000</v>
      </c>
      <c r="AX100" s="91">
        <v>74600000</v>
      </c>
      <c r="AY100" s="91">
        <v>72900000</v>
      </c>
      <c r="AZ100" s="91">
        <v>71200000</v>
      </c>
      <c r="BA100" s="91">
        <v>69300000</v>
      </c>
      <c r="BB100" s="91">
        <v>67400000</v>
      </c>
      <c r="BC100" s="90" t="s">
        <v>151</v>
      </c>
      <c r="BD100" s="91">
        <v>65500000</v>
      </c>
      <c r="BE100" s="91">
        <v>63400000</v>
      </c>
      <c r="BF100" s="91">
        <v>61300000</v>
      </c>
      <c r="BG100" s="91">
        <v>59000000</v>
      </c>
      <c r="BH100" s="91">
        <v>56700000</v>
      </c>
      <c r="BI100" s="91">
        <v>54300000</v>
      </c>
      <c r="BJ100" s="91">
        <v>51300000</v>
      </c>
      <c r="BK100" s="91">
        <v>44600000</v>
      </c>
      <c r="BL100" s="90" t="s">
        <v>151</v>
      </c>
      <c r="BM100" s="91">
        <v>37700000</v>
      </c>
      <c r="BN100" s="91">
        <v>30700000</v>
      </c>
      <c r="BO100" s="91">
        <v>23500000</v>
      </c>
      <c r="BP100" s="91">
        <v>16200000</v>
      </c>
      <c r="BQ100" s="91">
        <v>8700000</v>
      </c>
      <c r="BR100" s="91">
        <v>1100000</v>
      </c>
      <c r="BS100" s="91">
        <v>0</v>
      </c>
    </row>
    <row r="101" spans="1:71" s="98" customFormat="1" x14ac:dyDescent="0.2">
      <c r="A101" s="96"/>
      <c r="J101" s="96"/>
      <c r="S101" s="96"/>
      <c r="AB101" s="96"/>
      <c r="AK101" s="96"/>
      <c r="AT101" s="96"/>
      <c r="BC101" s="96"/>
      <c r="BL101" s="96"/>
    </row>
    <row r="102" spans="1:71" s="98" customFormat="1" x14ac:dyDescent="0.2">
      <c r="A102" s="96"/>
      <c r="J102" s="96"/>
      <c r="S102" s="96"/>
      <c r="AB102" s="96"/>
      <c r="AK102" s="96"/>
      <c r="AT102" s="96"/>
      <c r="BC102" s="96"/>
      <c r="BL102" s="96"/>
    </row>
    <row r="103" spans="1:71" s="98" customFormat="1" x14ac:dyDescent="0.2">
      <c r="A103" s="96"/>
      <c r="J103" s="96"/>
      <c r="S103" s="96"/>
      <c r="AB103" s="96"/>
      <c r="AK103" s="96"/>
      <c r="AT103" s="96"/>
      <c r="BC103" s="96"/>
      <c r="BL103" s="96"/>
    </row>
    <row r="104" spans="1:71" s="98" customFormat="1" x14ac:dyDescent="0.2">
      <c r="A104" s="96"/>
      <c r="J104" s="96"/>
      <c r="S104" s="96"/>
      <c r="AB104" s="96"/>
      <c r="AK104" s="96"/>
      <c r="AT104" s="96"/>
      <c r="BC104" s="96"/>
      <c r="BL104" s="96"/>
    </row>
    <row r="105" spans="1:71" s="98" customFormat="1" x14ac:dyDescent="0.2">
      <c r="A105" s="96"/>
      <c r="J105" s="96"/>
      <c r="S105" s="96"/>
      <c r="AB105" s="96"/>
      <c r="AK105" s="96"/>
      <c r="AT105" s="96"/>
      <c r="BC105" s="96"/>
      <c r="BL105" s="96"/>
    </row>
    <row r="106" spans="1:71" s="98" customFormat="1" x14ac:dyDescent="0.2">
      <c r="A106" s="96"/>
      <c r="J106" s="96"/>
      <c r="S106" s="96"/>
      <c r="AB106" s="96"/>
      <c r="AK106" s="96"/>
      <c r="AT106" s="96"/>
      <c r="BC106" s="96"/>
      <c r="BL106" s="96"/>
    </row>
    <row r="107" spans="1:71" s="98" customFormat="1" x14ac:dyDescent="0.2">
      <c r="A107" s="96"/>
      <c r="J107" s="96"/>
      <c r="S107" s="96"/>
      <c r="AB107" s="96"/>
      <c r="AK107" s="96"/>
      <c r="AT107" s="96"/>
      <c r="BC107" s="96"/>
      <c r="BL107" s="96"/>
    </row>
    <row r="108" spans="1:71" s="98" customFormat="1" x14ac:dyDescent="0.2">
      <c r="A108" s="96"/>
      <c r="J108" s="96"/>
      <c r="S108" s="96"/>
      <c r="AB108" s="96"/>
      <c r="AK108" s="96"/>
      <c r="AT108" s="96"/>
      <c r="BC108" s="96"/>
      <c r="BL108" s="96"/>
    </row>
    <row r="109" spans="1:71" s="98" customFormat="1" x14ac:dyDescent="0.2">
      <c r="A109" s="96"/>
      <c r="J109" s="96"/>
      <c r="S109" s="96"/>
      <c r="AB109" s="96"/>
      <c r="AK109" s="96"/>
      <c r="AT109" s="96"/>
      <c r="BC109" s="96"/>
      <c r="BL109" s="96"/>
    </row>
    <row r="110" spans="1:71" s="98" customFormat="1" x14ac:dyDescent="0.2">
      <c r="A110" s="96"/>
      <c r="J110" s="96"/>
      <c r="S110" s="96"/>
      <c r="AB110" s="96"/>
      <c r="AK110" s="96"/>
      <c r="AT110" s="96"/>
      <c r="BC110" s="96"/>
      <c r="BL110" s="96"/>
    </row>
    <row r="111" spans="1:71" s="98" customFormat="1" x14ac:dyDescent="0.2">
      <c r="A111" s="96"/>
      <c r="J111" s="96"/>
      <c r="S111" s="96"/>
      <c r="AB111" s="96"/>
      <c r="AK111" s="96"/>
      <c r="AT111" s="96"/>
      <c r="BC111" s="96"/>
      <c r="BL111" s="96"/>
    </row>
    <row r="112" spans="1:71" s="98" customFormat="1" x14ac:dyDescent="0.2">
      <c r="A112" s="96"/>
      <c r="J112" s="96"/>
      <c r="S112" s="96"/>
      <c r="AB112" s="96"/>
      <c r="AK112" s="96"/>
      <c r="AT112" s="96"/>
      <c r="BC112" s="96"/>
      <c r="BL112" s="96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4"/>
  <sheetViews>
    <sheetView zoomScale="80" zoomScaleNormal="80" workbookViewId="0">
      <selection activeCell="F21" sqref="F21"/>
    </sheetView>
  </sheetViews>
  <sheetFormatPr defaultRowHeight="12.75" x14ac:dyDescent="0.2"/>
  <cols>
    <col min="1" max="1" width="27.5703125" style="82" customWidth="1"/>
    <col min="2" max="2" width="9.140625" style="77"/>
    <col min="3" max="3" width="12.140625" style="77" customWidth="1"/>
    <col min="4" max="9" width="13.28515625" style="77" customWidth="1"/>
    <col min="10" max="10" width="27" style="82" customWidth="1"/>
    <col min="11" max="16" width="13.28515625" style="77" customWidth="1"/>
    <col min="17" max="16384" width="9.140625" style="77"/>
  </cols>
  <sheetData>
    <row r="1" spans="1:16" x14ac:dyDescent="0.2">
      <c r="A1" s="74" t="s">
        <v>11</v>
      </c>
      <c r="B1" s="75"/>
      <c r="C1" s="75">
        <v>41760</v>
      </c>
      <c r="D1" s="75">
        <v>41791</v>
      </c>
      <c r="E1" s="75">
        <v>41821</v>
      </c>
      <c r="F1" s="75">
        <v>41852</v>
      </c>
      <c r="G1" s="75">
        <v>41883</v>
      </c>
      <c r="H1" s="75">
        <v>41913</v>
      </c>
      <c r="I1" s="75">
        <v>41944</v>
      </c>
      <c r="J1" s="74" t="s">
        <v>11</v>
      </c>
      <c r="K1" s="75">
        <v>41974</v>
      </c>
      <c r="L1" s="75">
        <v>42005</v>
      </c>
      <c r="M1" s="75">
        <v>42036</v>
      </c>
      <c r="N1" s="75">
        <v>42064</v>
      </c>
      <c r="O1" s="75">
        <v>42095</v>
      </c>
      <c r="P1" s="75">
        <v>42125</v>
      </c>
    </row>
    <row r="2" spans="1:16" x14ac:dyDescent="0.2">
      <c r="A2" s="88" t="s">
        <v>12</v>
      </c>
      <c r="B2" s="99"/>
      <c r="C2" s="99">
        <v>1140</v>
      </c>
      <c r="D2" s="99">
        <v>1140</v>
      </c>
      <c r="E2" s="99">
        <v>1140</v>
      </c>
      <c r="F2" s="99">
        <v>1140</v>
      </c>
      <c r="G2" s="99">
        <v>1140</v>
      </c>
      <c r="H2" s="99">
        <v>1140</v>
      </c>
      <c r="I2" s="99">
        <v>1140</v>
      </c>
      <c r="J2" s="88" t="s">
        <v>12</v>
      </c>
      <c r="K2" s="99">
        <v>1140</v>
      </c>
      <c r="L2" s="99">
        <v>1140</v>
      </c>
      <c r="M2" s="99">
        <v>1140</v>
      </c>
      <c r="N2" s="99">
        <v>1140</v>
      </c>
      <c r="O2" s="99">
        <v>1140</v>
      </c>
      <c r="P2" s="99">
        <v>1140</v>
      </c>
    </row>
    <row r="3" spans="1:16" x14ac:dyDescent="0.2">
      <c r="A3" s="88" t="s">
        <v>13</v>
      </c>
      <c r="B3" s="99"/>
      <c r="C3" s="100">
        <v>0.4</v>
      </c>
      <c r="D3" s="100">
        <v>0.4</v>
      </c>
      <c r="E3" s="100">
        <v>0.41818181818181821</v>
      </c>
      <c r="F3" s="100">
        <v>0.4363636363636364</v>
      </c>
      <c r="G3" s="100">
        <v>0.45454545454545459</v>
      </c>
      <c r="H3" s="100">
        <v>0.47272727272727277</v>
      </c>
      <c r="I3" s="100">
        <v>0.49090909090909096</v>
      </c>
      <c r="J3" s="88" t="s">
        <v>13</v>
      </c>
      <c r="K3" s="100">
        <v>0.50909090909090915</v>
      </c>
      <c r="L3" s="100">
        <v>0.52727272727272734</v>
      </c>
      <c r="M3" s="100">
        <v>0.54545454545454553</v>
      </c>
      <c r="N3" s="100">
        <v>0.56363636363636371</v>
      </c>
      <c r="O3" s="100">
        <v>0.5818181818181819</v>
      </c>
      <c r="P3" s="100">
        <v>0.6</v>
      </c>
    </row>
    <row r="4" spans="1:16" x14ac:dyDescent="0.2">
      <c r="A4" s="88" t="s">
        <v>14</v>
      </c>
      <c r="B4" s="99"/>
      <c r="C4" s="99"/>
      <c r="D4" s="99">
        <v>0</v>
      </c>
      <c r="E4" s="99">
        <v>0</v>
      </c>
      <c r="F4" s="99">
        <v>0</v>
      </c>
      <c r="G4" s="99">
        <v>300</v>
      </c>
      <c r="H4" s="99">
        <v>300</v>
      </c>
      <c r="I4" s="99">
        <v>300</v>
      </c>
      <c r="J4" s="88" t="s">
        <v>14</v>
      </c>
      <c r="K4" s="99">
        <v>300</v>
      </c>
      <c r="L4" s="99">
        <v>300</v>
      </c>
      <c r="M4" s="99">
        <v>300</v>
      </c>
      <c r="N4" s="99">
        <v>300</v>
      </c>
      <c r="O4" s="99">
        <v>300</v>
      </c>
      <c r="P4" s="99">
        <v>300</v>
      </c>
    </row>
    <row r="5" spans="1:16" x14ac:dyDescent="0.2">
      <c r="A5" s="88" t="s">
        <v>15</v>
      </c>
      <c r="B5" s="99"/>
      <c r="C5" s="99"/>
      <c r="D5" s="100"/>
      <c r="E5" s="100"/>
      <c r="F5" s="100">
        <v>0</v>
      </c>
      <c r="G5" s="100">
        <v>6.6666666666666666E-2</v>
      </c>
      <c r="H5" s="100">
        <v>0.13333333333333333</v>
      </c>
      <c r="I5" s="100">
        <v>0.2</v>
      </c>
      <c r="J5" s="88" t="s">
        <v>15</v>
      </c>
      <c r="K5" s="100">
        <v>0.26666666666666666</v>
      </c>
      <c r="L5" s="100">
        <v>0.33333333333333331</v>
      </c>
      <c r="M5" s="100">
        <v>0.39999999999999997</v>
      </c>
      <c r="N5" s="100">
        <v>0.46666666666666662</v>
      </c>
      <c r="O5" s="100">
        <v>0.53333333333333333</v>
      </c>
      <c r="P5" s="100">
        <v>0.6</v>
      </c>
    </row>
    <row r="6" spans="1:16" x14ac:dyDescent="0.2">
      <c r="A6" s="88" t="s">
        <v>16</v>
      </c>
      <c r="B6" s="99"/>
      <c r="C6" s="99"/>
      <c r="D6" s="101">
        <v>18000</v>
      </c>
      <c r="E6" s="101">
        <v>18636.363636363636</v>
      </c>
      <c r="F6" s="101">
        <v>19272.727272727272</v>
      </c>
      <c r="G6" s="101">
        <v>19909.090909090908</v>
      </c>
      <c r="H6" s="101">
        <v>20545.454545454544</v>
      </c>
      <c r="I6" s="101">
        <v>21181.81818181818</v>
      </c>
      <c r="J6" s="88" t="s">
        <v>16</v>
      </c>
      <c r="K6" s="101">
        <v>21818.181818181816</v>
      </c>
      <c r="L6" s="101">
        <v>22454.545454545452</v>
      </c>
      <c r="M6" s="101">
        <v>23090.909090909088</v>
      </c>
      <c r="N6" s="101">
        <v>23727.272727272724</v>
      </c>
      <c r="O6" s="101">
        <v>24363.63636363636</v>
      </c>
      <c r="P6" s="101">
        <v>25000</v>
      </c>
    </row>
    <row r="7" spans="1:16" ht="25.5" x14ac:dyDescent="0.2">
      <c r="A7" s="88" t="s">
        <v>17</v>
      </c>
      <c r="B7" s="99"/>
      <c r="C7" s="99"/>
      <c r="D7" s="100">
        <v>0.1</v>
      </c>
      <c r="E7" s="100">
        <v>0.10454545454545455</v>
      </c>
      <c r="F7" s="100">
        <v>0.1090909090909091</v>
      </c>
      <c r="G7" s="100">
        <v>0.11363636363636365</v>
      </c>
      <c r="H7" s="100">
        <v>0.11818181818181819</v>
      </c>
      <c r="I7" s="100">
        <v>0.12272727272727274</v>
      </c>
      <c r="J7" s="88" t="s">
        <v>17</v>
      </c>
      <c r="K7" s="100">
        <v>0.12727272727272729</v>
      </c>
      <c r="L7" s="100">
        <v>0.13181818181818183</v>
      </c>
      <c r="M7" s="100">
        <v>0.13636363636363638</v>
      </c>
      <c r="N7" s="100">
        <v>0.14090909090909093</v>
      </c>
      <c r="O7" s="100">
        <v>0.14545454545454548</v>
      </c>
      <c r="P7" s="100">
        <v>0.15</v>
      </c>
    </row>
    <row r="8" spans="1:16" x14ac:dyDescent="0.2">
      <c r="A8" s="88" t="s">
        <v>18</v>
      </c>
      <c r="B8" s="99"/>
      <c r="C8" s="99"/>
      <c r="D8" s="101">
        <v>4000000</v>
      </c>
      <c r="E8" s="101">
        <v>3000000</v>
      </c>
      <c r="F8" s="101">
        <v>3000000</v>
      </c>
      <c r="G8" s="101"/>
      <c r="H8" s="101"/>
      <c r="I8" s="101"/>
      <c r="J8" s="88" t="s">
        <v>18</v>
      </c>
      <c r="K8" s="101"/>
      <c r="L8" s="101"/>
      <c r="M8" s="101"/>
      <c r="N8" s="101"/>
      <c r="O8" s="101"/>
      <c r="P8" s="101"/>
    </row>
    <row r="9" spans="1:16" x14ac:dyDescent="0.2">
      <c r="A9" s="88" t="s">
        <v>19</v>
      </c>
      <c r="B9" s="99"/>
      <c r="C9" s="99"/>
      <c r="D9" s="101">
        <v>500000</v>
      </c>
      <c r="E9" s="101"/>
      <c r="F9" s="101"/>
      <c r="G9" s="101"/>
      <c r="H9" s="101"/>
      <c r="I9" s="101"/>
      <c r="J9" s="88" t="s">
        <v>19</v>
      </c>
      <c r="K9" s="101"/>
      <c r="L9" s="101"/>
      <c r="M9" s="101"/>
      <c r="N9" s="101"/>
      <c r="O9" s="101"/>
      <c r="P9" s="101"/>
    </row>
    <row r="10" spans="1:16" x14ac:dyDescent="0.2">
      <c r="A10" s="88" t="s">
        <v>20</v>
      </c>
      <c r="B10" s="99"/>
      <c r="C10" s="99"/>
      <c r="D10" s="101"/>
      <c r="E10" s="101"/>
      <c r="F10" s="101"/>
      <c r="G10" s="101"/>
      <c r="H10" s="101"/>
      <c r="I10" s="101"/>
      <c r="J10" s="88" t="s">
        <v>20</v>
      </c>
      <c r="K10" s="101"/>
      <c r="L10" s="101"/>
      <c r="M10" s="101"/>
      <c r="N10" s="101"/>
      <c r="O10" s="101"/>
      <c r="P10" s="101"/>
    </row>
    <row r="11" spans="1:16" x14ac:dyDescent="0.2">
      <c r="A11" s="102" t="s">
        <v>21</v>
      </c>
      <c r="B11" s="99"/>
      <c r="C11" s="99"/>
      <c r="D11" s="101">
        <v>2400000</v>
      </c>
      <c r="E11" s="101">
        <v>2475000</v>
      </c>
      <c r="F11" s="101">
        <v>2520500</v>
      </c>
      <c r="G11" s="101">
        <v>2566000</v>
      </c>
      <c r="H11" s="101">
        <v>2611500</v>
      </c>
      <c r="I11" s="101">
        <v>2657000</v>
      </c>
      <c r="J11" s="102" t="s">
        <v>21</v>
      </c>
      <c r="K11" s="101">
        <v>2702500</v>
      </c>
      <c r="L11" s="101">
        <v>2748000</v>
      </c>
      <c r="M11" s="101">
        <v>2793500</v>
      </c>
      <c r="N11" s="101">
        <v>2839000</v>
      </c>
      <c r="O11" s="101">
        <v>2884500</v>
      </c>
      <c r="P11" s="101">
        <v>2930000</v>
      </c>
    </row>
    <row r="12" spans="1:16" x14ac:dyDescent="0.2">
      <c r="A12" s="102" t="s">
        <v>22</v>
      </c>
      <c r="B12" s="99"/>
      <c r="C12" s="99"/>
      <c r="D12" s="101">
        <v>1500000</v>
      </c>
      <c r="E12" s="101">
        <v>1518181.8181818181</v>
      </c>
      <c r="F12" s="101">
        <v>1536363.6363636362</v>
      </c>
      <c r="G12" s="101">
        <v>1554545.4545454544</v>
      </c>
      <c r="H12" s="101">
        <v>1572727.2727272725</v>
      </c>
      <c r="I12" s="101">
        <v>1590909.0909090906</v>
      </c>
      <c r="J12" s="102" t="s">
        <v>22</v>
      </c>
      <c r="K12" s="101">
        <v>1609090.9090909087</v>
      </c>
      <c r="L12" s="101">
        <v>1627272.7272727268</v>
      </c>
      <c r="M12" s="101">
        <v>1645454.5454545449</v>
      </c>
      <c r="N12" s="101">
        <v>1663636.3636363631</v>
      </c>
      <c r="O12" s="101">
        <v>1681818.1818181812</v>
      </c>
      <c r="P12" s="101">
        <v>1700000</v>
      </c>
    </row>
    <row r="13" spans="1:16" x14ac:dyDescent="0.2">
      <c r="A13" s="88" t="s">
        <v>23</v>
      </c>
      <c r="B13" s="99"/>
      <c r="C13" s="99"/>
      <c r="D13" s="101">
        <v>230000</v>
      </c>
      <c r="E13" s="101">
        <v>240909.09090909091</v>
      </c>
      <c r="F13" s="101">
        <v>251818.18181818182</v>
      </c>
      <c r="G13" s="101">
        <v>262727.27272727271</v>
      </c>
      <c r="H13" s="101">
        <v>273636.36363636359</v>
      </c>
      <c r="I13" s="101">
        <v>284545.45454545447</v>
      </c>
      <c r="J13" s="88" t="s">
        <v>23</v>
      </c>
      <c r="K13" s="101">
        <v>295454.54545454535</v>
      </c>
      <c r="L13" s="101">
        <v>306363.63636363624</v>
      </c>
      <c r="M13" s="101">
        <v>317272.72727272712</v>
      </c>
      <c r="N13" s="101">
        <v>328181.818181818</v>
      </c>
      <c r="O13" s="101">
        <v>339090.90909090888</v>
      </c>
      <c r="P13" s="101">
        <v>350000</v>
      </c>
    </row>
    <row r="14" spans="1:16" ht="25.5" x14ac:dyDescent="0.2">
      <c r="A14" s="88" t="s">
        <v>24</v>
      </c>
      <c r="B14" s="99"/>
      <c r="C14" s="99"/>
      <c r="D14" s="101">
        <v>240000</v>
      </c>
      <c r="E14" s="101">
        <v>160000</v>
      </c>
      <c r="F14" s="101">
        <v>168000</v>
      </c>
      <c r="G14" s="101">
        <v>176000</v>
      </c>
      <c r="H14" s="101">
        <v>184000</v>
      </c>
      <c r="I14" s="101">
        <v>192000</v>
      </c>
      <c r="J14" s="88" t="s">
        <v>24</v>
      </c>
      <c r="K14" s="101">
        <v>200000</v>
      </c>
      <c r="L14" s="101">
        <v>208000</v>
      </c>
      <c r="M14" s="101">
        <v>216000</v>
      </c>
      <c r="N14" s="101">
        <v>224000</v>
      </c>
      <c r="O14" s="101">
        <v>232000</v>
      </c>
      <c r="P14" s="101">
        <v>240000</v>
      </c>
    </row>
    <row r="15" spans="1:16" ht="25.5" x14ac:dyDescent="0.2">
      <c r="A15" s="88" t="s">
        <v>25</v>
      </c>
      <c r="B15" s="99"/>
      <c r="C15" s="99"/>
      <c r="D15" s="101">
        <v>60000</v>
      </c>
      <c r="E15" s="101">
        <v>40000</v>
      </c>
      <c r="F15" s="101">
        <v>42000</v>
      </c>
      <c r="G15" s="101">
        <v>44000</v>
      </c>
      <c r="H15" s="101">
        <v>46000</v>
      </c>
      <c r="I15" s="101">
        <v>48000</v>
      </c>
      <c r="J15" s="88" t="s">
        <v>25</v>
      </c>
      <c r="K15" s="101">
        <v>50000</v>
      </c>
      <c r="L15" s="101">
        <v>52000</v>
      </c>
      <c r="M15" s="101">
        <v>54000</v>
      </c>
      <c r="N15" s="101">
        <v>56000</v>
      </c>
      <c r="O15" s="101">
        <v>58000</v>
      </c>
      <c r="P15" s="101">
        <v>60000</v>
      </c>
    </row>
    <row r="16" spans="1:16" ht="25.5" x14ac:dyDescent="0.2">
      <c r="A16" s="88" t="s">
        <v>26</v>
      </c>
      <c r="B16" s="99"/>
      <c r="C16" s="99"/>
      <c r="D16" s="101">
        <v>50000</v>
      </c>
      <c r="E16" s="101">
        <v>50000</v>
      </c>
      <c r="F16" s="101">
        <v>20000</v>
      </c>
      <c r="G16" s="101">
        <v>50000</v>
      </c>
      <c r="H16" s="101">
        <v>20000</v>
      </c>
      <c r="I16" s="101">
        <v>50000</v>
      </c>
      <c r="J16" s="88" t="s">
        <v>26</v>
      </c>
      <c r="K16" s="101">
        <v>20000</v>
      </c>
      <c r="L16" s="101">
        <v>50000</v>
      </c>
      <c r="M16" s="101">
        <v>20000</v>
      </c>
      <c r="N16" s="101">
        <v>50000</v>
      </c>
      <c r="O16" s="101">
        <v>20000</v>
      </c>
      <c r="P16" s="101">
        <v>50000</v>
      </c>
    </row>
    <row r="17" spans="1:16" x14ac:dyDescent="0.2">
      <c r="A17" s="88" t="s">
        <v>27</v>
      </c>
      <c r="B17" s="99"/>
      <c r="C17" s="99"/>
      <c r="D17" s="101">
        <v>2000000</v>
      </c>
      <c r="E17" s="101">
        <v>2090909.0909090908</v>
      </c>
      <c r="F17" s="101">
        <v>2181818.1818181816</v>
      </c>
      <c r="G17" s="101">
        <v>2272727.2727272725</v>
      </c>
      <c r="H17" s="101">
        <v>2363636.3636363633</v>
      </c>
      <c r="I17" s="101">
        <v>2454545.4545454541</v>
      </c>
      <c r="J17" s="88" t="s">
        <v>27</v>
      </c>
      <c r="K17" s="101">
        <v>2545454.5454545449</v>
      </c>
      <c r="L17" s="101">
        <v>2636363.6363636358</v>
      </c>
      <c r="M17" s="101">
        <v>2727272.7272727266</v>
      </c>
      <c r="N17" s="101">
        <v>2818181.8181818174</v>
      </c>
      <c r="O17" s="101">
        <v>2909090.9090909082</v>
      </c>
      <c r="P17" s="101">
        <v>3000000</v>
      </c>
    </row>
    <row r="18" spans="1:16" x14ac:dyDescent="0.2">
      <c r="A18" s="103" t="s">
        <v>28</v>
      </c>
      <c r="B18" s="99"/>
      <c r="C18" s="99"/>
      <c r="D18" s="100"/>
      <c r="E18" s="100"/>
      <c r="F18" s="100"/>
      <c r="G18" s="100"/>
      <c r="H18" s="100"/>
      <c r="I18" s="100"/>
      <c r="J18" s="103" t="s">
        <v>28</v>
      </c>
      <c r="K18" s="100"/>
      <c r="L18" s="100"/>
      <c r="M18" s="100"/>
      <c r="N18" s="100"/>
      <c r="O18" s="100"/>
      <c r="P18" s="100"/>
    </row>
    <row r="19" spans="1:16" x14ac:dyDescent="0.2">
      <c r="A19" s="88" t="s">
        <v>29</v>
      </c>
      <c r="B19" s="100">
        <v>0.7</v>
      </c>
      <c r="C19" s="99"/>
      <c r="D19" s="100"/>
      <c r="E19" s="100"/>
      <c r="F19" s="100"/>
      <c r="G19" s="100"/>
      <c r="H19" s="100"/>
      <c r="I19" s="100"/>
      <c r="J19" s="88" t="s">
        <v>29</v>
      </c>
      <c r="K19" s="100"/>
      <c r="L19" s="100"/>
      <c r="M19" s="100"/>
      <c r="N19" s="100"/>
      <c r="O19" s="100"/>
      <c r="P19" s="100"/>
    </row>
    <row r="20" spans="1:16" x14ac:dyDescent="0.2">
      <c r="A20" s="88" t="s">
        <v>30</v>
      </c>
      <c r="B20" s="100">
        <v>0.1</v>
      </c>
      <c r="C20" s="99"/>
      <c r="D20" s="100"/>
      <c r="E20" s="100"/>
      <c r="F20" s="100"/>
      <c r="G20" s="100"/>
      <c r="H20" s="100"/>
      <c r="I20" s="100"/>
      <c r="J20" s="88" t="s">
        <v>30</v>
      </c>
      <c r="K20" s="100"/>
      <c r="L20" s="100"/>
      <c r="M20" s="100"/>
      <c r="N20" s="100"/>
      <c r="O20" s="100"/>
      <c r="P20" s="100"/>
    </row>
    <row r="21" spans="1:16" x14ac:dyDescent="0.2">
      <c r="A21" s="88" t="s">
        <v>31</v>
      </c>
      <c r="B21" s="100">
        <v>0.2</v>
      </c>
      <c r="C21" s="99"/>
      <c r="D21" s="100"/>
      <c r="E21" s="100"/>
      <c r="F21" s="100"/>
      <c r="G21" s="100"/>
      <c r="H21" s="100"/>
      <c r="I21" s="100"/>
      <c r="J21" s="88" t="s">
        <v>31</v>
      </c>
      <c r="K21" s="100"/>
      <c r="L21" s="100"/>
      <c r="M21" s="100"/>
      <c r="N21" s="100"/>
      <c r="O21" s="100"/>
      <c r="P21" s="100"/>
    </row>
    <row r="22" spans="1:16" ht="25.5" x14ac:dyDescent="0.2">
      <c r="A22" s="88" t="s">
        <v>32</v>
      </c>
      <c r="B22" s="100">
        <v>0.06</v>
      </c>
      <c r="C22" s="99"/>
      <c r="D22" s="100"/>
      <c r="E22" s="100"/>
      <c r="F22" s="100"/>
      <c r="G22" s="100"/>
      <c r="H22" s="100"/>
      <c r="I22" s="100"/>
      <c r="J22" s="88" t="s">
        <v>32</v>
      </c>
      <c r="K22" s="100"/>
      <c r="L22" s="100"/>
      <c r="M22" s="100"/>
      <c r="N22" s="100"/>
      <c r="O22" s="100"/>
      <c r="P22" s="100"/>
    </row>
    <row r="23" spans="1:16" x14ac:dyDescent="0.2">
      <c r="A23" s="88" t="s">
        <v>33</v>
      </c>
      <c r="B23" s="100">
        <v>0.3</v>
      </c>
      <c r="C23" s="99"/>
      <c r="D23" s="100"/>
      <c r="E23" s="100"/>
      <c r="F23" s="100"/>
      <c r="G23" s="100"/>
      <c r="H23" s="100"/>
      <c r="I23" s="100"/>
      <c r="J23" s="88" t="s">
        <v>33</v>
      </c>
      <c r="K23" s="100"/>
      <c r="L23" s="100"/>
      <c r="M23" s="100"/>
      <c r="N23" s="100"/>
      <c r="O23" s="100"/>
      <c r="P23" s="100"/>
    </row>
    <row r="24" spans="1:16" ht="25.5" x14ac:dyDescent="0.2">
      <c r="A24" s="88" t="s">
        <v>34</v>
      </c>
      <c r="B24" s="100">
        <v>0.06</v>
      </c>
      <c r="C24" s="99"/>
      <c r="D24" s="100"/>
      <c r="E24" s="100"/>
      <c r="F24" s="100"/>
      <c r="G24" s="100"/>
      <c r="H24" s="100"/>
      <c r="I24" s="100"/>
      <c r="J24" s="88" t="s">
        <v>34</v>
      </c>
      <c r="K24" s="100"/>
      <c r="L24" s="100"/>
      <c r="M24" s="100"/>
      <c r="N24" s="100"/>
      <c r="O24" s="100"/>
      <c r="P24" s="100"/>
    </row>
    <row r="25" spans="1:16" x14ac:dyDescent="0.2">
      <c r="A25" s="103" t="s">
        <v>35</v>
      </c>
      <c r="B25" s="99"/>
      <c r="C25" s="99"/>
      <c r="D25" s="100"/>
      <c r="E25" s="100"/>
      <c r="F25" s="100"/>
      <c r="G25" s="100"/>
      <c r="H25" s="100"/>
      <c r="I25" s="100"/>
      <c r="J25" s="103" t="s">
        <v>35</v>
      </c>
      <c r="K25" s="100"/>
      <c r="L25" s="100"/>
      <c r="M25" s="100"/>
      <c r="N25" s="100"/>
      <c r="O25" s="100"/>
      <c r="P25" s="100"/>
    </row>
    <row r="26" spans="1:16" x14ac:dyDescent="0.2">
      <c r="A26" s="88" t="s">
        <v>36</v>
      </c>
      <c r="B26" s="99"/>
      <c r="C26" s="99"/>
      <c r="D26" s="101">
        <v>1050000</v>
      </c>
      <c r="E26" s="101">
        <v>1400000</v>
      </c>
      <c r="F26" s="101">
        <v>1750000</v>
      </c>
      <c r="G26" s="101">
        <v>2100000</v>
      </c>
      <c r="H26" s="101">
        <v>2100000</v>
      </c>
      <c r="I26" s="101">
        <v>2100000</v>
      </c>
      <c r="J26" s="88" t="s">
        <v>36</v>
      </c>
      <c r="K26" s="101">
        <v>2100000</v>
      </c>
      <c r="L26" s="101">
        <v>2100000</v>
      </c>
      <c r="M26" s="101">
        <v>2100000</v>
      </c>
      <c r="N26" s="101">
        <v>2100000</v>
      </c>
      <c r="O26" s="101">
        <v>2100000</v>
      </c>
      <c r="P26" s="101">
        <v>2100000</v>
      </c>
    </row>
    <row r="27" spans="1:16" x14ac:dyDescent="0.2">
      <c r="A27" s="88" t="s">
        <v>37</v>
      </c>
      <c r="B27" s="99"/>
      <c r="C27" s="99"/>
      <c r="D27" s="101">
        <v>700000</v>
      </c>
      <c r="E27" s="101">
        <v>700000</v>
      </c>
      <c r="F27" s="101">
        <v>700000</v>
      </c>
      <c r="G27" s="101">
        <v>700000</v>
      </c>
      <c r="H27" s="101">
        <v>700000</v>
      </c>
      <c r="I27" s="101">
        <v>700000</v>
      </c>
      <c r="J27" s="88" t="s">
        <v>37</v>
      </c>
      <c r="K27" s="101">
        <v>700000</v>
      </c>
      <c r="L27" s="101">
        <v>700000</v>
      </c>
      <c r="M27" s="101">
        <v>700000</v>
      </c>
      <c r="N27" s="101">
        <v>700000</v>
      </c>
      <c r="O27" s="101">
        <v>700000</v>
      </c>
      <c r="P27" s="101">
        <v>700000</v>
      </c>
    </row>
    <row r="28" spans="1:16" x14ac:dyDescent="0.2">
      <c r="A28" s="88" t="s">
        <v>38</v>
      </c>
      <c r="B28" s="100">
        <v>0.4</v>
      </c>
      <c r="C28" s="99"/>
      <c r="D28" s="100"/>
      <c r="E28" s="100"/>
      <c r="F28" s="100"/>
      <c r="G28" s="100"/>
      <c r="H28" s="100"/>
      <c r="I28" s="100"/>
      <c r="J28" s="88" t="s">
        <v>38</v>
      </c>
      <c r="K28" s="100"/>
      <c r="L28" s="100"/>
      <c r="M28" s="100"/>
      <c r="N28" s="100"/>
      <c r="O28" s="100"/>
      <c r="P28" s="100"/>
    </row>
    <row r="29" spans="1:16" x14ac:dyDescent="0.2">
      <c r="A29" s="88"/>
      <c r="B29" s="100"/>
      <c r="C29" s="99"/>
      <c r="D29" s="100"/>
      <c r="E29" s="100"/>
      <c r="F29" s="100"/>
      <c r="G29" s="100"/>
      <c r="H29" s="100"/>
      <c r="I29" s="100"/>
      <c r="J29" s="88"/>
      <c r="K29" s="100"/>
      <c r="L29" s="100"/>
      <c r="M29" s="100"/>
      <c r="N29" s="100"/>
      <c r="O29" s="100"/>
      <c r="P29" s="100"/>
    </row>
    <row r="30" spans="1:16" x14ac:dyDescent="0.2">
      <c r="A30" s="88"/>
      <c r="B30" s="100"/>
      <c r="C30" s="99"/>
      <c r="D30" s="100"/>
      <c r="E30" s="100"/>
      <c r="F30" s="100"/>
      <c r="G30" s="100"/>
      <c r="H30" s="100"/>
      <c r="I30" s="100"/>
      <c r="J30" s="88"/>
      <c r="K30" s="100"/>
      <c r="L30" s="100"/>
      <c r="M30" s="100"/>
      <c r="N30" s="100"/>
      <c r="O30" s="100"/>
      <c r="P30" s="100"/>
    </row>
    <row r="31" spans="1:16" x14ac:dyDescent="0.2">
      <c r="A31" s="88"/>
      <c r="B31" s="100"/>
      <c r="C31" s="99"/>
      <c r="D31" s="100"/>
      <c r="E31" s="100"/>
      <c r="F31" s="100"/>
      <c r="G31" s="100"/>
      <c r="H31" s="100"/>
      <c r="I31" s="100"/>
      <c r="J31" s="88"/>
      <c r="K31" s="100"/>
      <c r="L31" s="100"/>
      <c r="M31" s="100"/>
      <c r="N31" s="100"/>
      <c r="O31" s="100"/>
      <c r="P31" s="100"/>
    </row>
    <row r="32" spans="1:16" x14ac:dyDescent="0.2">
      <c r="A32" s="88"/>
      <c r="B32" s="100"/>
      <c r="C32" s="99"/>
      <c r="D32" s="100"/>
      <c r="E32" s="100"/>
      <c r="F32" s="100"/>
      <c r="G32" s="100"/>
      <c r="H32" s="100"/>
      <c r="I32" s="100"/>
      <c r="J32" s="88"/>
      <c r="K32" s="100"/>
      <c r="L32" s="100"/>
      <c r="M32" s="100"/>
      <c r="N32" s="100"/>
      <c r="O32" s="100"/>
      <c r="P32" s="100"/>
    </row>
    <row r="33" spans="1:16" x14ac:dyDescent="0.2">
      <c r="A33" s="88"/>
      <c r="B33" s="100"/>
      <c r="C33" s="99"/>
      <c r="D33" s="100"/>
      <c r="E33" s="100"/>
      <c r="F33" s="100"/>
      <c r="G33" s="100"/>
      <c r="H33" s="100"/>
      <c r="I33" s="100"/>
      <c r="J33" s="88"/>
      <c r="K33" s="100"/>
      <c r="L33" s="100"/>
      <c r="M33" s="100"/>
      <c r="N33" s="100"/>
      <c r="O33" s="100"/>
      <c r="P33" s="100"/>
    </row>
    <row r="34" spans="1:16" x14ac:dyDescent="0.2">
      <c r="A34" s="74" t="s">
        <v>11</v>
      </c>
      <c r="B34" s="100"/>
      <c r="C34" s="99"/>
      <c r="D34" s="100"/>
      <c r="E34" s="100"/>
      <c r="F34" s="100"/>
      <c r="G34" s="100"/>
      <c r="H34" s="100"/>
      <c r="I34" s="100"/>
      <c r="J34" s="88"/>
      <c r="K34" s="100"/>
      <c r="L34" s="100"/>
      <c r="M34" s="100"/>
      <c r="N34" s="100"/>
      <c r="O34" s="100"/>
      <c r="P34" s="100"/>
    </row>
    <row r="35" spans="1:16" x14ac:dyDescent="0.2">
      <c r="A35" s="103" t="s">
        <v>39</v>
      </c>
      <c r="B35" s="99"/>
      <c r="C35" s="99"/>
      <c r="D35" s="100"/>
      <c r="E35" s="100"/>
      <c r="F35" s="100"/>
      <c r="G35" s="100"/>
      <c r="H35" s="100"/>
      <c r="I35" s="100"/>
      <c r="J35" s="103"/>
      <c r="K35" s="100"/>
      <c r="L35" s="100"/>
      <c r="M35" s="100"/>
      <c r="N35" s="100"/>
      <c r="O35" s="100"/>
      <c r="P35" s="100"/>
    </row>
    <row r="36" spans="1:16" x14ac:dyDescent="0.2">
      <c r="A36" s="88" t="s">
        <v>40</v>
      </c>
      <c r="B36" s="79">
        <v>2700000</v>
      </c>
      <c r="C36" s="99"/>
      <c r="D36" s="100"/>
      <c r="E36" s="100"/>
      <c r="F36" s="100"/>
      <c r="G36" s="100"/>
      <c r="H36" s="100"/>
      <c r="I36" s="100"/>
      <c r="J36" s="88"/>
      <c r="K36" s="100"/>
      <c r="L36" s="100"/>
      <c r="M36" s="100"/>
      <c r="N36" s="100"/>
      <c r="O36" s="100"/>
      <c r="P36" s="100"/>
    </row>
    <row r="37" spans="1:16" ht="25.5" x14ac:dyDescent="0.2">
      <c r="A37" s="88" t="s">
        <v>41</v>
      </c>
      <c r="B37" s="79">
        <v>200000</v>
      </c>
      <c r="C37" s="99"/>
      <c r="D37" s="100"/>
      <c r="E37" s="100"/>
      <c r="F37" s="100"/>
      <c r="G37" s="100"/>
      <c r="H37" s="100"/>
      <c r="I37" s="100"/>
      <c r="J37" s="88"/>
      <c r="K37" s="100"/>
      <c r="L37" s="100"/>
      <c r="M37" s="100"/>
      <c r="N37" s="100"/>
      <c r="O37" s="100"/>
      <c r="P37" s="100"/>
    </row>
    <row r="38" spans="1:16" x14ac:dyDescent="0.2">
      <c r="A38" s="88" t="s">
        <v>42</v>
      </c>
      <c r="B38" s="79">
        <v>600000</v>
      </c>
      <c r="C38" s="99"/>
      <c r="D38" s="100"/>
      <c r="E38" s="100"/>
      <c r="F38" s="100"/>
      <c r="G38" s="100"/>
      <c r="H38" s="100"/>
      <c r="I38" s="100"/>
      <c r="J38" s="88"/>
      <c r="K38" s="100"/>
      <c r="L38" s="100"/>
      <c r="M38" s="100"/>
      <c r="N38" s="100"/>
      <c r="O38" s="100"/>
      <c r="P38" s="100"/>
    </row>
    <row r="39" spans="1:16" ht="25.5" x14ac:dyDescent="0.2">
      <c r="A39" s="88" t="s">
        <v>43</v>
      </c>
      <c r="B39" s="79">
        <v>270000</v>
      </c>
      <c r="C39" s="99"/>
      <c r="D39" s="100"/>
      <c r="E39" s="100"/>
      <c r="F39" s="100"/>
      <c r="G39" s="100"/>
      <c r="H39" s="100"/>
      <c r="I39" s="100"/>
      <c r="J39" s="88"/>
      <c r="K39" s="100"/>
      <c r="L39" s="100"/>
      <c r="M39" s="100"/>
      <c r="N39" s="100"/>
      <c r="O39" s="100"/>
      <c r="P39" s="100"/>
    </row>
    <row r="40" spans="1:16" x14ac:dyDescent="0.2">
      <c r="A40" s="88" t="s">
        <v>44</v>
      </c>
      <c r="B40" s="79">
        <v>90000</v>
      </c>
      <c r="C40" s="99"/>
      <c r="D40" s="100"/>
      <c r="E40" s="100"/>
      <c r="F40" s="100"/>
      <c r="G40" s="100"/>
      <c r="H40" s="100"/>
      <c r="I40" s="100"/>
      <c r="J40" s="88"/>
      <c r="K40" s="100"/>
      <c r="L40" s="100"/>
      <c r="M40" s="100"/>
      <c r="N40" s="100"/>
      <c r="O40" s="100"/>
      <c r="P40" s="100"/>
    </row>
    <row r="41" spans="1:16" x14ac:dyDescent="0.2">
      <c r="A41" s="88" t="s">
        <v>45</v>
      </c>
      <c r="B41" s="79">
        <v>50000</v>
      </c>
      <c r="C41" s="99"/>
      <c r="D41" s="100"/>
      <c r="E41" s="100"/>
      <c r="F41" s="100"/>
      <c r="G41" s="100"/>
      <c r="H41" s="100"/>
      <c r="I41" s="100"/>
      <c r="J41" s="88"/>
      <c r="K41" s="100"/>
      <c r="L41" s="100"/>
      <c r="M41" s="100"/>
      <c r="N41" s="100"/>
      <c r="O41" s="100"/>
      <c r="P41" s="100"/>
    </row>
    <row r="42" spans="1:16" ht="25.5" x14ac:dyDescent="0.2">
      <c r="A42" s="88" t="s">
        <v>46</v>
      </c>
      <c r="B42" s="79">
        <v>10000</v>
      </c>
      <c r="C42" s="99"/>
      <c r="D42" s="100"/>
      <c r="E42" s="100"/>
      <c r="F42" s="100"/>
      <c r="G42" s="100"/>
      <c r="H42" s="100"/>
      <c r="I42" s="100"/>
      <c r="J42" s="88"/>
      <c r="K42" s="100"/>
      <c r="L42" s="100"/>
      <c r="M42" s="100"/>
      <c r="N42" s="100"/>
      <c r="O42" s="100"/>
      <c r="P42" s="100"/>
    </row>
    <row r="43" spans="1:16" ht="25.5" x14ac:dyDescent="0.2">
      <c r="A43" s="88" t="s">
        <v>47</v>
      </c>
      <c r="B43" s="100">
        <v>0.01</v>
      </c>
      <c r="C43" s="99"/>
      <c r="D43" s="100"/>
      <c r="E43" s="100"/>
      <c r="F43" s="100"/>
      <c r="G43" s="100"/>
      <c r="H43" s="100"/>
      <c r="I43" s="100"/>
      <c r="J43" s="88"/>
      <c r="K43" s="100"/>
      <c r="L43" s="100"/>
      <c r="M43" s="100"/>
      <c r="N43" s="100"/>
      <c r="O43" s="100"/>
      <c r="P43" s="100"/>
    </row>
    <row r="44" spans="1:16" ht="25.5" x14ac:dyDescent="0.2">
      <c r="A44" s="88" t="s">
        <v>48</v>
      </c>
      <c r="B44" s="79">
        <v>100000</v>
      </c>
      <c r="C44" s="99"/>
      <c r="D44" s="100"/>
      <c r="E44" s="100"/>
      <c r="F44" s="100"/>
      <c r="G44" s="100"/>
      <c r="H44" s="100"/>
      <c r="I44" s="100"/>
      <c r="J44" s="88"/>
      <c r="K44" s="100"/>
      <c r="L44" s="100"/>
      <c r="M44" s="100"/>
      <c r="N44" s="100"/>
      <c r="O44" s="100"/>
      <c r="P44" s="100"/>
    </row>
    <row r="45" spans="1:16" x14ac:dyDescent="0.2">
      <c r="A45" s="88" t="s">
        <v>49</v>
      </c>
      <c r="B45" s="79">
        <v>170000</v>
      </c>
      <c r="C45" s="99"/>
      <c r="D45" s="100"/>
      <c r="E45" s="100"/>
      <c r="F45" s="100"/>
      <c r="G45" s="100"/>
      <c r="H45" s="100"/>
      <c r="I45" s="100"/>
      <c r="J45" s="88"/>
      <c r="K45" s="100"/>
      <c r="L45" s="100"/>
      <c r="M45" s="100"/>
      <c r="N45" s="100"/>
      <c r="O45" s="100"/>
      <c r="P45" s="100"/>
    </row>
    <row r="46" spans="1:16" x14ac:dyDescent="0.2">
      <c r="A46" s="104" t="s">
        <v>50</v>
      </c>
      <c r="B46" s="105">
        <v>80000</v>
      </c>
      <c r="C46" s="99"/>
      <c r="D46" s="100"/>
      <c r="E46" s="100"/>
      <c r="F46" s="100"/>
      <c r="G46" s="100"/>
      <c r="H46" s="100"/>
      <c r="I46" s="100"/>
      <c r="J46" s="104"/>
      <c r="K46" s="100"/>
      <c r="L46" s="100"/>
      <c r="M46" s="100"/>
      <c r="N46" s="100"/>
      <c r="O46" s="100"/>
      <c r="P46" s="100"/>
    </row>
    <row r="47" spans="1:16" x14ac:dyDescent="0.2">
      <c r="A47" s="88" t="s">
        <v>51</v>
      </c>
      <c r="B47" s="79">
        <v>70000</v>
      </c>
      <c r="C47" s="99"/>
      <c r="D47" s="100"/>
      <c r="E47" s="100"/>
      <c r="F47" s="100"/>
      <c r="G47" s="100"/>
      <c r="H47" s="100"/>
      <c r="I47" s="100"/>
      <c r="J47" s="88"/>
      <c r="K47" s="100"/>
      <c r="L47" s="100"/>
      <c r="M47" s="100"/>
      <c r="N47" s="100"/>
      <c r="O47" s="100"/>
      <c r="P47" s="100"/>
    </row>
    <row r="48" spans="1:16" x14ac:dyDescent="0.2">
      <c r="A48" s="88" t="s">
        <v>52</v>
      </c>
      <c r="B48" s="79">
        <v>10000</v>
      </c>
      <c r="C48" s="99"/>
      <c r="D48" s="100"/>
      <c r="E48" s="100"/>
      <c r="F48" s="100"/>
      <c r="G48" s="100"/>
      <c r="H48" s="100"/>
      <c r="I48" s="100"/>
      <c r="J48" s="88"/>
      <c r="K48" s="100"/>
      <c r="L48" s="100"/>
      <c r="M48" s="100"/>
      <c r="N48" s="100"/>
      <c r="O48" s="100"/>
      <c r="P48" s="100"/>
    </row>
    <row r="49" spans="1:16" x14ac:dyDescent="0.2">
      <c r="A49" s="88" t="s">
        <v>53</v>
      </c>
      <c r="B49" s="79">
        <v>80000</v>
      </c>
      <c r="C49" s="99"/>
      <c r="D49" s="100"/>
      <c r="E49" s="100"/>
      <c r="F49" s="100"/>
      <c r="G49" s="100"/>
      <c r="H49" s="100"/>
      <c r="I49" s="100"/>
      <c r="J49" s="88"/>
      <c r="K49" s="100"/>
      <c r="L49" s="100"/>
      <c r="M49" s="100"/>
      <c r="N49" s="100"/>
      <c r="O49" s="100"/>
      <c r="P49" s="100"/>
    </row>
    <row r="50" spans="1:16" x14ac:dyDescent="0.2">
      <c r="A50" s="103" t="s">
        <v>54</v>
      </c>
      <c r="B50" s="100"/>
      <c r="C50" s="99"/>
      <c r="D50" s="100"/>
      <c r="E50" s="100"/>
      <c r="F50" s="100"/>
      <c r="G50" s="100"/>
      <c r="H50" s="100"/>
      <c r="I50" s="100"/>
      <c r="J50" s="103"/>
      <c r="K50" s="100"/>
      <c r="L50" s="100"/>
      <c r="M50" s="100"/>
      <c r="N50" s="100"/>
      <c r="O50" s="100"/>
      <c r="P50" s="100"/>
    </row>
    <row r="51" spans="1:16" x14ac:dyDescent="0.2">
      <c r="A51" s="88" t="s">
        <v>55</v>
      </c>
      <c r="B51" s="79">
        <v>310</v>
      </c>
      <c r="C51" s="99"/>
      <c r="D51" s="100"/>
      <c r="E51" s="100"/>
      <c r="F51" s="100"/>
      <c r="G51" s="100"/>
      <c r="H51" s="100"/>
      <c r="I51" s="100"/>
      <c r="J51" s="88"/>
      <c r="K51" s="100"/>
      <c r="L51" s="100"/>
      <c r="M51" s="100"/>
      <c r="N51" s="100"/>
      <c r="O51" s="100"/>
      <c r="P51" s="100"/>
    </row>
    <row r="52" spans="1:16" x14ac:dyDescent="0.2">
      <c r="A52" s="88" t="s">
        <v>56</v>
      </c>
      <c r="B52" s="105">
        <v>4000</v>
      </c>
      <c r="C52" s="99"/>
      <c r="D52" s="100"/>
      <c r="E52" s="100"/>
      <c r="F52" s="100"/>
      <c r="G52" s="100"/>
      <c r="H52" s="100"/>
      <c r="I52" s="100"/>
      <c r="J52" s="88"/>
      <c r="K52" s="100"/>
      <c r="L52" s="100"/>
      <c r="M52" s="100"/>
      <c r="N52" s="100"/>
      <c r="O52" s="100"/>
      <c r="P52" s="100"/>
    </row>
    <row r="53" spans="1:16" x14ac:dyDescent="0.2">
      <c r="A53" s="88" t="s">
        <v>57</v>
      </c>
      <c r="B53" s="79">
        <v>850</v>
      </c>
      <c r="C53" s="99"/>
      <c r="D53" s="100"/>
      <c r="E53" s="100"/>
      <c r="F53" s="100"/>
      <c r="G53" s="100"/>
      <c r="H53" s="100"/>
      <c r="I53" s="100"/>
      <c r="J53" s="88"/>
      <c r="K53" s="100"/>
      <c r="L53" s="100"/>
      <c r="M53" s="100"/>
      <c r="N53" s="100"/>
      <c r="O53" s="100"/>
      <c r="P53" s="100"/>
    </row>
    <row r="54" spans="1:16" x14ac:dyDescent="0.2">
      <c r="A54" s="104" t="s">
        <v>58</v>
      </c>
      <c r="B54" s="79">
        <v>120</v>
      </c>
      <c r="C54" s="99"/>
      <c r="D54" s="100"/>
      <c r="E54" s="100"/>
      <c r="F54" s="100"/>
      <c r="G54" s="100"/>
      <c r="H54" s="100"/>
      <c r="I54" s="100"/>
      <c r="J54" s="104"/>
      <c r="K54" s="100"/>
      <c r="L54" s="100"/>
      <c r="M54" s="100"/>
      <c r="N54" s="100"/>
      <c r="O54" s="100"/>
      <c r="P54" s="100"/>
    </row>
    <row r="55" spans="1:16" ht="25.5" x14ac:dyDescent="0.2">
      <c r="A55" s="88" t="s">
        <v>59</v>
      </c>
      <c r="B55" s="79">
        <v>400</v>
      </c>
      <c r="C55" s="99"/>
      <c r="D55" s="100"/>
      <c r="E55" s="100"/>
      <c r="F55" s="100"/>
      <c r="G55" s="100"/>
      <c r="H55" s="100"/>
      <c r="I55" s="100"/>
      <c r="J55" s="88"/>
      <c r="K55" s="100"/>
      <c r="L55" s="100"/>
      <c r="M55" s="100"/>
      <c r="N55" s="100"/>
      <c r="O55" s="100"/>
      <c r="P55" s="100"/>
    </row>
    <row r="56" spans="1:16" ht="25.5" x14ac:dyDescent="0.2">
      <c r="A56" s="88" t="s">
        <v>60</v>
      </c>
      <c r="B56" s="100">
        <v>0.01</v>
      </c>
      <c r="C56" s="99"/>
      <c r="D56" s="100"/>
      <c r="E56" s="100"/>
      <c r="F56" s="100"/>
      <c r="G56" s="100"/>
      <c r="H56" s="100"/>
      <c r="I56" s="100"/>
      <c r="J56" s="88"/>
      <c r="K56" s="100"/>
      <c r="L56" s="100"/>
      <c r="M56" s="100"/>
      <c r="N56" s="100"/>
      <c r="O56" s="100"/>
      <c r="P56" s="100"/>
    </row>
    <row r="57" spans="1:16" x14ac:dyDescent="0.2">
      <c r="A57" s="103" t="s">
        <v>61</v>
      </c>
      <c r="B57" s="100"/>
      <c r="C57" s="99"/>
      <c r="D57" s="100"/>
      <c r="E57" s="100"/>
      <c r="F57" s="100"/>
      <c r="G57" s="100"/>
      <c r="H57" s="100"/>
      <c r="I57" s="100"/>
      <c r="J57" s="103"/>
      <c r="K57" s="100"/>
      <c r="L57" s="100"/>
      <c r="M57" s="100"/>
      <c r="N57" s="100"/>
      <c r="O57" s="100"/>
      <c r="P57" s="100"/>
    </row>
    <row r="58" spans="1:16" x14ac:dyDescent="0.2">
      <c r="A58" s="88" t="s">
        <v>62</v>
      </c>
      <c r="B58" s="100">
        <v>0.06</v>
      </c>
      <c r="C58" s="99"/>
      <c r="D58" s="100"/>
      <c r="E58" s="100"/>
      <c r="F58" s="100"/>
      <c r="G58" s="100"/>
      <c r="H58" s="100"/>
      <c r="I58" s="100"/>
      <c r="J58" s="88"/>
      <c r="K58" s="100"/>
      <c r="L58" s="100"/>
      <c r="M58" s="100"/>
      <c r="N58" s="100"/>
      <c r="O58" s="100"/>
      <c r="P58" s="100"/>
    </row>
    <row r="59" spans="1:16" x14ac:dyDescent="0.2">
      <c r="A59" s="88" t="s">
        <v>63</v>
      </c>
      <c r="B59" s="100">
        <v>0.02</v>
      </c>
      <c r="C59" s="99"/>
      <c r="D59" s="100"/>
      <c r="E59" s="100"/>
      <c r="F59" s="100"/>
      <c r="G59" s="100"/>
      <c r="H59" s="100"/>
      <c r="I59" s="100"/>
      <c r="J59" s="88"/>
      <c r="K59" s="100"/>
      <c r="L59" s="100"/>
      <c r="M59" s="100"/>
      <c r="N59" s="100"/>
      <c r="O59" s="100"/>
      <c r="P59" s="100"/>
    </row>
    <row r="60" spans="1:16" x14ac:dyDescent="0.2">
      <c r="A60" s="103" t="s">
        <v>64</v>
      </c>
      <c r="B60" s="100"/>
      <c r="C60" s="99"/>
      <c r="D60" s="100"/>
      <c r="E60" s="100"/>
      <c r="F60" s="100"/>
      <c r="G60" s="100"/>
      <c r="H60" s="100"/>
      <c r="I60" s="100"/>
      <c r="J60" s="103"/>
      <c r="K60" s="100"/>
      <c r="L60" s="100"/>
      <c r="M60" s="100"/>
      <c r="N60" s="100"/>
      <c r="O60" s="100"/>
      <c r="P60" s="100"/>
    </row>
    <row r="61" spans="1:16" x14ac:dyDescent="0.2">
      <c r="A61" s="88" t="s">
        <v>65</v>
      </c>
      <c r="B61" s="100">
        <v>0.24</v>
      </c>
      <c r="C61" s="99"/>
      <c r="D61" s="100"/>
      <c r="E61" s="100"/>
      <c r="F61" s="100"/>
      <c r="G61" s="100"/>
      <c r="H61" s="100"/>
      <c r="I61" s="100"/>
      <c r="J61" s="88"/>
      <c r="K61" s="100"/>
      <c r="L61" s="100"/>
      <c r="M61" s="100"/>
      <c r="N61" s="100"/>
      <c r="O61" s="100"/>
      <c r="P61" s="100"/>
    </row>
    <row r="62" spans="1:16" x14ac:dyDescent="0.2">
      <c r="A62" s="88" t="s">
        <v>66</v>
      </c>
      <c r="B62" s="100">
        <v>0.1</v>
      </c>
      <c r="C62" s="99"/>
      <c r="D62" s="100"/>
      <c r="E62" s="100"/>
      <c r="F62" s="100"/>
      <c r="G62" s="100"/>
      <c r="H62" s="100"/>
      <c r="I62" s="100"/>
      <c r="J62" s="88"/>
      <c r="K62" s="100"/>
      <c r="L62" s="100"/>
      <c r="M62" s="100"/>
      <c r="N62" s="100"/>
      <c r="O62" s="100"/>
      <c r="P62" s="100"/>
    </row>
    <row r="63" spans="1:16" x14ac:dyDescent="0.2">
      <c r="A63" s="103" t="s">
        <v>67</v>
      </c>
      <c r="B63" s="100"/>
      <c r="C63" s="99"/>
      <c r="D63" s="100"/>
      <c r="E63" s="100"/>
      <c r="F63" s="100"/>
      <c r="G63" s="100"/>
      <c r="H63" s="100"/>
      <c r="I63" s="100"/>
      <c r="J63" s="103"/>
      <c r="K63" s="100"/>
      <c r="L63" s="100"/>
      <c r="M63" s="100"/>
      <c r="N63" s="100"/>
      <c r="O63" s="100"/>
      <c r="P63" s="100"/>
    </row>
    <row r="64" spans="1:16" ht="25.5" x14ac:dyDescent="0.2">
      <c r="A64" s="88" t="s">
        <v>68</v>
      </c>
      <c r="B64" s="100">
        <v>1.6666666666666666E-2</v>
      </c>
      <c r="C64" s="99"/>
      <c r="D64" s="100"/>
      <c r="E64" s="100"/>
      <c r="F64" s="100"/>
      <c r="G64" s="100"/>
      <c r="H64" s="100"/>
      <c r="I64" s="100"/>
      <c r="J64" s="88"/>
      <c r="K64" s="100"/>
      <c r="L64" s="100"/>
      <c r="M64" s="100"/>
      <c r="N64" s="100"/>
      <c r="O64" s="100"/>
      <c r="P64" s="100"/>
    </row>
  </sheetData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="80" zoomScaleNormal="80" workbookViewId="0">
      <selection activeCell="A66" sqref="A66"/>
    </sheetView>
  </sheetViews>
  <sheetFormatPr defaultRowHeight="12.75" x14ac:dyDescent="0.2"/>
  <cols>
    <col min="1" max="1" width="40.85546875" style="77" customWidth="1"/>
    <col min="2" max="2" width="9.140625" style="77"/>
    <col min="3" max="4" width="12.85546875" style="77" customWidth="1"/>
    <col min="5" max="5" width="14.5703125" style="77" customWidth="1"/>
    <col min="6" max="6" width="12.42578125" style="77" customWidth="1"/>
    <col min="7" max="16384" width="9.140625" style="77"/>
  </cols>
  <sheetData>
    <row r="1" spans="1:6" x14ac:dyDescent="0.2">
      <c r="A1" s="108" t="s">
        <v>0</v>
      </c>
      <c r="B1" s="109"/>
      <c r="C1" s="109">
        <v>41699</v>
      </c>
      <c r="D1" s="109">
        <v>41730</v>
      </c>
      <c r="E1" s="109">
        <v>41760</v>
      </c>
      <c r="F1" s="109">
        <v>41791</v>
      </c>
    </row>
    <row r="2" spans="1:6" x14ac:dyDescent="0.2">
      <c r="A2" s="110" t="s">
        <v>114</v>
      </c>
      <c r="B2" s="111"/>
      <c r="C2" s="111"/>
      <c r="D2" s="111"/>
      <c r="E2" s="111"/>
      <c r="F2" s="111"/>
    </row>
    <row r="3" spans="1:6" x14ac:dyDescent="0.2">
      <c r="A3" s="78"/>
      <c r="B3" s="112"/>
      <c r="C3" s="112"/>
      <c r="D3" s="112"/>
      <c r="E3" s="112"/>
      <c r="F3" s="112"/>
    </row>
    <row r="4" spans="1:6" x14ac:dyDescent="0.2">
      <c r="A4" s="113" t="s">
        <v>161</v>
      </c>
      <c r="B4" s="114"/>
      <c r="C4" s="114">
        <v>544823.94000000006</v>
      </c>
      <c r="D4" s="114">
        <v>1607681.5900000022</v>
      </c>
      <c r="E4" s="114">
        <v>804333.38000000315</v>
      </c>
      <c r="F4" s="114">
        <v>3544061.1300000013</v>
      </c>
    </row>
    <row r="5" spans="1:6" x14ac:dyDescent="0.2">
      <c r="A5" s="78"/>
      <c r="B5" s="112"/>
      <c r="C5" s="112"/>
      <c r="D5" s="112"/>
      <c r="E5" s="112"/>
      <c r="F5" s="112"/>
    </row>
    <row r="6" spans="1:6" x14ac:dyDescent="0.2">
      <c r="A6" s="78" t="s">
        <v>70</v>
      </c>
      <c r="B6" s="112"/>
      <c r="C6" s="112">
        <v>6512613</v>
      </c>
      <c r="D6" s="112">
        <v>9854748</v>
      </c>
      <c r="E6" s="112">
        <v>11193037.109999999</v>
      </c>
      <c r="F6" s="112">
        <v>4831280</v>
      </c>
    </row>
    <row r="7" spans="1:6" x14ac:dyDescent="0.2">
      <c r="A7" s="78" t="s">
        <v>162</v>
      </c>
      <c r="B7" s="112"/>
      <c r="C7" s="112">
        <v>-160650</v>
      </c>
      <c r="D7" s="112">
        <v>-61000</v>
      </c>
      <c r="E7" s="112">
        <v>0</v>
      </c>
      <c r="F7" s="112">
        <v>-264000</v>
      </c>
    </row>
    <row r="8" spans="1:6" x14ac:dyDescent="0.2">
      <c r="A8" s="78" t="s">
        <v>163</v>
      </c>
      <c r="B8" s="112"/>
      <c r="C8" s="112">
        <v>20000</v>
      </c>
      <c r="D8" s="112">
        <v>0</v>
      </c>
      <c r="E8" s="112">
        <v>0</v>
      </c>
      <c r="F8" s="112">
        <v>0</v>
      </c>
    </row>
    <row r="9" spans="1:6" x14ac:dyDescent="0.2">
      <c r="A9" s="85" t="s">
        <v>117</v>
      </c>
      <c r="B9" s="115"/>
      <c r="C9" s="115">
        <v>6371963</v>
      </c>
      <c r="D9" s="115">
        <v>9793748</v>
      </c>
      <c r="E9" s="115">
        <v>11193037.109999999</v>
      </c>
      <c r="F9" s="115">
        <v>4567280</v>
      </c>
    </row>
    <row r="10" spans="1:6" x14ac:dyDescent="0.2">
      <c r="A10" s="82"/>
      <c r="B10" s="116"/>
      <c r="C10" s="116"/>
      <c r="D10" s="116"/>
      <c r="E10" s="116"/>
      <c r="F10" s="116"/>
    </row>
    <row r="11" spans="1:6" x14ac:dyDescent="0.2">
      <c r="A11" s="81" t="s">
        <v>74</v>
      </c>
      <c r="B11" s="112"/>
      <c r="C11" s="112"/>
      <c r="D11" s="112"/>
      <c r="E11" s="112"/>
      <c r="F11" s="112"/>
    </row>
    <row r="12" spans="1:6" x14ac:dyDescent="0.2">
      <c r="A12" s="78" t="s">
        <v>75</v>
      </c>
      <c r="B12" s="112"/>
      <c r="C12" s="112">
        <v>-4563574.83</v>
      </c>
      <c r="D12" s="112">
        <v>-5800695.8599999985</v>
      </c>
      <c r="E12" s="112">
        <v>-4095170.3200000003</v>
      </c>
      <c r="F12" s="112">
        <v>-3667876.34</v>
      </c>
    </row>
    <row r="13" spans="1:6" x14ac:dyDescent="0.2">
      <c r="A13" s="78" t="s">
        <v>76</v>
      </c>
      <c r="B13" s="112"/>
      <c r="C13" s="112">
        <v>-2727926.03</v>
      </c>
      <c r="D13" s="112">
        <v>-3032660.96</v>
      </c>
      <c r="E13" s="112">
        <v>-3099399.3200000003</v>
      </c>
      <c r="F13" s="112">
        <v>-590000</v>
      </c>
    </row>
    <row r="14" spans="1:6" x14ac:dyDescent="0.2">
      <c r="A14" s="78" t="s">
        <v>77</v>
      </c>
      <c r="B14" s="112"/>
      <c r="C14" s="112">
        <v>-562188.92000000004</v>
      </c>
      <c r="D14" s="112">
        <v>-336418.89</v>
      </c>
      <c r="E14" s="112">
        <v>-75005.94</v>
      </c>
      <c r="F14" s="112">
        <v>-39292.78</v>
      </c>
    </row>
    <row r="15" spans="1:6" x14ac:dyDescent="0.2">
      <c r="A15" s="78" t="s">
        <v>55</v>
      </c>
      <c r="B15" s="112"/>
      <c r="C15" s="112">
        <v>-167789.47</v>
      </c>
      <c r="D15" s="112">
        <v>-106822.75</v>
      </c>
      <c r="E15" s="112">
        <v>-93952.69</v>
      </c>
      <c r="F15" s="112">
        <v>-81623.109999999986</v>
      </c>
    </row>
    <row r="16" spans="1:6" x14ac:dyDescent="0.2">
      <c r="A16" s="78" t="s">
        <v>78</v>
      </c>
      <c r="B16" s="112"/>
      <c r="C16" s="112">
        <v>-396973.21</v>
      </c>
      <c r="D16" s="112">
        <v>-376893.94999999995</v>
      </c>
      <c r="E16" s="112">
        <v>-432149.96000000008</v>
      </c>
      <c r="F16" s="112">
        <v>-246372.94</v>
      </c>
    </row>
    <row r="17" spans="1:6" x14ac:dyDescent="0.2">
      <c r="A17" s="78" t="s">
        <v>79</v>
      </c>
      <c r="B17" s="112"/>
      <c r="C17" s="112">
        <v>-63427.259999999995</v>
      </c>
      <c r="D17" s="112">
        <v>-218980.88000000003</v>
      </c>
      <c r="E17" s="112">
        <v>-137407.59</v>
      </c>
      <c r="F17" s="112">
        <v>-143412.88</v>
      </c>
    </row>
    <row r="18" spans="1:6" x14ac:dyDescent="0.2">
      <c r="A18" s="78" t="s">
        <v>80</v>
      </c>
      <c r="B18" s="112"/>
      <c r="C18" s="112">
        <v>-156616.67000000001</v>
      </c>
      <c r="D18" s="112">
        <v>-164050</v>
      </c>
      <c r="E18" s="112">
        <v>-145100</v>
      </c>
      <c r="F18" s="112">
        <v>-51700</v>
      </c>
    </row>
    <row r="19" spans="1:6" x14ac:dyDescent="0.2">
      <c r="A19" s="78" t="s">
        <v>164</v>
      </c>
      <c r="B19" s="112"/>
      <c r="C19" s="112">
        <v>-919537.3600000001</v>
      </c>
      <c r="D19" s="112">
        <v>-473867.15</v>
      </c>
      <c r="E19" s="112">
        <v>-233739.84000000003</v>
      </c>
      <c r="F19" s="112">
        <v>-75262</v>
      </c>
    </row>
    <row r="20" spans="1:6" x14ac:dyDescent="0.2">
      <c r="A20" s="78" t="s">
        <v>81</v>
      </c>
      <c r="B20" s="112"/>
      <c r="C20" s="112">
        <v>-593057.6</v>
      </c>
      <c r="D20" s="112">
        <v>-806457.20000000007</v>
      </c>
      <c r="E20" s="112">
        <v>-1614376.35</v>
      </c>
      <c r="F20" s="112">
        <v>-593445.02</v>
      </c>
    </row>
    <row r="21" spans="1:6" x14ac:dyDescent="0.2">
      <c r="A21" s="106" t="s">
        <v>165</v>
      </c>
      <c r="B21" s="107"/>
      <c r="C21" s="107">
        <v>-162732.88</v>
      </c>
      <c r="D21" s="107">
        <v>-379838.24999999994</v>
      </c>
      <c r="E21" s="107">
        <v>-256259.02000000002</v>
      </c>
      <c r="F21" s="107">
        <v>-172826.9</v>
      </c>
    </row>
    <row r="22" spans="1:6" x14ac:dyDescent="0.2">
      <c r="A22" s="106" t="s">
        <v>166</v>
      </c>
      <c r="B22" s="107"/>
      <c r="C22" s="107">
        <v>0</v>
      </c>
      <c r="D22" s="107">
        <v>-30220</v>
      </c>
      <c r="E22" s="107">
        <v>-3000</v>
      </c>
      <c r="F22" s="107">
        <v>-28000</v>
      </c>
    </row>
    <row r="23" spans="1:6" x14ac:dyDescent="0.2">
      <c r="A23" s="106" t="s">
        <v>167</v>
      </c>
      <c r="B23" s="107"/>
      <c r="C23" s="107">
        <v>0</v>
      </c>
      <c r="D23" s="107">
        <v>0</v>
      </c>
      <c r="E23" s="107">
        <v>-215094</v>
      </c>
      <c r="F23" s="107">
        <v>-27800</v>
      </c>
    </row>
    <row r="24" spans="1:6" x14ac:dyDescent="0.2">
      <c r="A24" s="106" t="s">
        <v>168</v>
      </c>
      <c r="B24" s="107"/>
      <c r="C24" s="107">
        <v>-186300</v>
      </c>
      <c r="D24" s="107">
        <v>-129540</v>
      </c>
      <c r="E24" s="107">
        <v>-325050</v>
      </c>
      <c r="F24" s="107">
        <v>-25250</v>
      </c>
    </row>
    <row r="25" spans="1:6" x14ac:dyDescent="0.2">
      <c r="A25" s="106" t="s">
        <v>169</v>
      </c>
      <c r="B25" s="107"/>
      <c r="C25" s="107">
        <v>-84509</v>
      </c>
      <c r="D25" s="107">
        <v>-58423</v>
      </c>
      <c r="E25" s="107">
        <v>-44277.440000000002</v>
      </c>
      <c r="F25" s="107">
        <v>-107537.9</v>
      </c>
    </row>
    <row r="26" spans="1:6" x14ac:dyDescent="0.2">
      <c r="A26" s="106" t="s">
        <v>23</v>
      </c>
      <c r="B26" s="107"/>
      <c r="C26" s="107">
        <v>0</v>
      </c>
      <c r="D26" s="107">
        <v>0</v>
      </c>
      <c r="E26" s="107">
        <v>-180000</v>
      </c>
      <c r="F26" s="107">
        <v>0</v>
      </c>
    </row>
    <row r="27" spans="1:6" x14ac:dyDescent="0.2">
      <c r="A27" s="106" t="s">
        <v>170</v>
      </c>
      <c r="B27" s="107"/>
      <c r="C27" s="107">
        <v>-102860</v>
      </c>
      <c r="D27" s="107">
        <v>-43525.43</v>
      </c>
      <c r="E27" s="107">
        <v>-171000</v>
      </c>
      <c r="F27" s="107">
        <v>-5000</v>
      </c>
    </row>
    <row r="28" spans="1:6" x14ac:dyDescent="0.2">
      <c r="A28" s="106" t="s">
        <v>171</v>
      </c>
      <c r="B28" s="107"/>
      <c r="C28" s="107">
        <v>0</v>
      </c>
      <c r="D28" s="107">
        <v>-22000</v>
      </c>
      <c r="E28" s="107">
        <v>0</v>
      </c>
      <c r="F28" s="107">
        <v>0</v>
      </c>
    </row>
    <row r="29" spans="1:6" x14ac:dyDescent="0.2">
      <c r="A29" s="106" t="s">
        <v>172</v>
      </c>
      <c r="B29" s="107"/>
      <c r="C29" s="107">
        <v>0</v>
      </c>
      <c r="D29" s="107">
        <v>-45000</v>
      </c>
      <c r="E29" s="107">
        <v>-100000</v>
      </c>
      <c r="F29" s="107">
        <v>-162000</v>
      </c>
    </row>
    <row r="30" spans="1:6" x14ac:dyDescent="0.2">
      <c r="A30" s="106" t="s">
        <v>173</v>
      </c>
      <c r="B30" s="107"/>
      <c r="C30" s="107">
        <v>0</v>
      </c>
      <c r="D30" s="107">
        <v>0</v>
      </c>
      <c r="E30" s="107">
        <v>-233255</v>
      </c>
      <c r="F30" s="107">
        <v>-2500</v>
      </c>
    </row>
    <row r="31" spans="1:6" x14ac:dyDescent="0.2">
      <c r="A31" s="106" t="s">
        <v>174</v>
      </c>
      <c r="B31" s="107"/>
      <c r="C31" s="107">
        <v>-56655.72</v>
      </c>
      <c r="D31" s="107">
        <v>-97910.52</v>
      </c>
      <c r="E31" s="107">
        <v>-86440.890000000014</v>
      </c>
      <c r="F31" s="107">
        <v>-62530.22</v>
      </c>
    </row>
    <row r="32" spans="1:6" x14ac:dyDescent="0.2">
      <c r="A32" s="78" t="s">
        <v>88</v>
      </c>
      <c r="B32" s="112"/>
      <c r="C32" s="112">
        <v>-1422124</v>
      </c>
      <c r="D32" s="112">
        <v>-3569390.9299999997</v>
      </c>
      <c r="E32" s="112">
        <v>-1590279.4300000002</v>
      </c>
      <c r="F32" s="112">
        <v>-1949789</v>
      </c>
    </row>
    <row r="33" spans="1:6" x14ac:dyDescent="0.2">
      <c r="A33" s="78" t="s">
        <v>118</v>
      </c>
      <c r="B33" s="112"/>
      <c r="C33" s="112">
        <v>0</v>
      </c>
      <c r="D33" s="112">
        <v>0</v>
      </c>
      <c r="E33" s="112">
        <v>-129000</v>
      </c>
      <c r="F33" s="112">
        <v>0</v>
      </c>
    </row>
    <row r="34" spans="1:6" x14ac:dyDescent="0.2">
      <c r="A34" s="82"/>
      <c r="B34" s="116"/>
      <c r="C34" s="116"/>
      <c r="D34" s="116"/>
      <c r="E34" s="116"/>
      <c r="F34" s="116"/>
    </row>
    <row r="35" spans="1:6" x14ac:dyDescent="0.2">
      <c r="A35" s="78" t="s">
        <v>175</v>
      </c>
      <c r="B35" s="112"/>
      <c r="C35" s="112">
        <v>0</v>
      </c>
      <c r="D35" s="112">
        <v>0</v>
      </c>
      <c r="E35" s="112">
        <v>0</v>
      </c>
      <c r="F35" s="112">
        <v>0</v>
      </c>
    </row>
    <row r="36" spans="1:6" x14ac:dyDescent="0.2">
      <c r="A36" s="78" t="s">
        <v>93</v>
      </c>
      <c r="B36" s="112"/>
      <c r="C36" s="112">
        <v>-86686</v>
      </c>
      <c r="D36" s="112">
        <v>-84761.64</v>
      </c>
      <c r="E36" s="112">
        <v>-314936.92</v>
      </c>
      <c r="F36" s="112">
        <v>0</v>
      </c>
    </row>
    <row r="37" spans="1:6" x14ac:dyDescent="0.2">
      <c r="A37" s="78" t="s">
        <v>119</v>
      </c>
      <c r="B37" s="112"/>
      <c r="C37" s="112">
        <v>0</v>
      </c>
      <c r="D37" s="112">
        <v>0</v>
      </c>
      <c r="E37" s="112">
        <v>-50000</v>
      </c>
      <c r="F37" s="112">
        <v>0</v>
      </c>
    </row>
    <row r="38" spans="1:6" x14ac:dyDescent="0.2">
      <c r="A38" s="85" t="s">
        <v>120</v>
      </c>
      <c r="B38" s="115"/>
      <c r="C38" s="115">
        <v>-11659901.349999998</v>
      </c>
      <c r="D38" s="115">
        <v>-14971000.209999999</v>
      </c>
      <c r="E38" s="115">
        <v>-12010518.360000001</v>
      </c>
      <c r="F38" s="115">
        <v>-7438774.0700000003</v>
      </c>
    </row>
    <row r="39" spans="1:6" x14ac:dyDescent="0.2">
      <c r="A39" s="85" t="s">
        <v>121</v>
      </c>
      <c r="B39" s="115"/>
      <c r="C39" s="115">
        <v>-5287938.3499999978</v>
      </c>
      <c r="D39" s="115">
        <v>-5177252.209999999</v>
      </c>
      <c r="E39" s="115">
        <v>-817481.25000000186</v>
      </c>
      <c r="F39" s="115">
        <v>-2871494.0700000003</v>
      </c>
    </row>
    <row r="40" spans="1:6" x14ac:dyDescent="0.2">
      <c r="A40" s="82"/>
      <c r="B40" s="116"/>
      <c r="C40" s="116"/>
      <c r="D40" s="116"/>
      <c r="E40" s="116"/>
      <c r="F40" s="116"/>
    </row>
    <row r="41" spans="1:6" x14ac:dyDescent="0.2">
      <c r="A41" s="110" t="s">
        <v>114</v>
      </c>
      <c r="B41" s="109"/>
      <c r="C41" s="109">
        <v>41699</v>
      </c>
      <c r="D41" s="109">
        <v>41730</v>
      </c>
      <c r="E41" s="109">
        <v>41760</v>
      </c>
      <c r="F41" s="109">
        <v>41791</v>
      </c>
    </row>
    <row r="42" spans="1:6" x14ac:dyDescent="0.2">
      <c r="A42" s="81" t="s">
        <v>122</v>
      </c>
      <c r="B42" s="112"/>
      <c r="C42" s="112"/>
      <c r="D42" s="112"/>
      <c r="E42" s="112"/>
      <c r="F42" s="112"/>
    </row>
    <row r="43" spans="1:6" x14ac:dyDescent="0.2">
      <c r="A43" s="78" t="s">
        <v>123</v>
      </c>
      <c r="B43" s="112"/>
      <c r="C43" s="112">
        <v>5600000</v>
      </c>
      <c r="D43" s="112">
        <v>5000000</v>
      </c>
      <c r="E43" s="112">
        <v>3500000</v>
      </c>
      <c r="F43" s="112">
        <v>4500000</v>
      </c>
    </row>
    <row r="44" spans="1:6" x14ac:dyDescent="0.2">
      <c r="A44" s="78" t="s">
        <v>124</v>
      </c>
      <c r="B44" s="112"/>
      <c r="C44" s="112">
        <v>0</v>
      </c>
      <c r="D44" s="112">
        <v>0</v>
      </c>
      <c r="E44" s="112">
        <v>0</v>
      </c>
      <c r="F44" s="112">
        <v>0</v>
      </c>
    </row>
    <row r="45" spans="1:6" x14ac:dyDescent="0.2">
      <c r="A45" s="78"/>
      <c r="B45" s="112"/>
      <c r="C45" s="112"/>
      <c r="D45" s="112"/>
      <c r="E45" s="112"/>
      <c r="F45" s="112"/>
    </row>
    <row r="46" spans="1:6" x14ac:dyDescent="0.2">
      <c r="A46" s="78" t="s">
        <v>176</v>
      </c>
      <c r="B46" s="112"/>
      <c r="C46" s="112">
        <v>2606686</v>
      </c>
      <c r="D46" s="112">
        <v>0</v>
      </c>
      <c r="E46" s="112">
        <v>750000</v>
      </c>
      <c r="F46" s="112">
        <v>0</v>
      </c>
    </row>
    <row r="47" spans="1:6" x14ac:dyDescent="0.2">
      <c r="A47" s="78" t="s">
        <v>177</v>
      </c>
      <c r="B47" s="112"/>
      <c r="C47" s="112">
        <v>-2000000</v>
      </c>
      <c r="D47" s="112">
        <v>-606686</v>
      </c>
      <c r="E47" s="112">
        <v>-450000</v>
      </c>
      <c r="F47" s="112">
        <v>0</v>
      </c>
    </row>
    <row r="48" spans="1:6" x14ac:dyDescent="0.2">
      <c r="A48" s="78"/>
      <c r="B48" s="112"/>
      <c r="C48" s="112"/>
      <c r="D48" s="112"/>
      <c r="E48" s="112"/>
      <c r="F48" s="112"/>
    </row>
    <row r="49" spans="1:6" x14ac:dyDescent="0.2">
      <c r="A49" s="78" t="s">
        <v>178</v>
      </c>
      <c r="B49" s="112"/>
      <c r="C49" s="112">
        <v>0</v>
      </c>
      <c r="D49" s="112">
        <v>0</v>
      </c>
      <c r="E49" s="112">
        <v>0</v>
      </c>
      <c r="F49" s="112">
        <v>0</v>
      </c>
    </row>
    <row r="50" spans="1:6" x14ac:dyDescent="0.2">
      <c r="A50" s="78" t="s">
        <v>179</v>
      </c>
      <c r="B50" s="112"/>
      <c r="C50" s="112">
        <v>0</v>
      </c>
      <c r="D50" s="112">
        <v>0</v>
      </c>
      <c r="E50" s="112">
        <v>0</v>
      </c>
      <c r="F50" s="112">
        <v>0</v>
      </c>
    </row>
    <row r="51" spans="1:6" x14ac:dyDescent="0.2">
      <c r="A51" s="78"/>
      <c r="B51" s="112"/>
      <c r="C51" s="112"/>
      <c r="D51" s="112"/>
      <c r="E51" s="112"/>
      <c r="F51" s="112"/>
    </row>
    <row r="52" spans="1:6" x14ac:dyDescent="0.2">
      <c r="A52" s="78" t="s">
        <v>127</v>
      </c>
      <c r="B52" s="112"/>
      <c r="C52" s="112">
        <v>0</v>
      </c>
      <c r="D52" s="112">
        <v>0</v>
      </c>
      <c r="E52" s="112">
        <v>0</v>
      </c>
      <c r="F52" s="112">
        <v>0</v>
      </c>
    </row>
    <row r="53" spans="1:6" x14ac:dyDescent="0.2">
      <c r="A53" s="78" t="s">
        <v>128</v>
      </c>
      <c r="B53" s="112"/>
      <c r="C53" s="112">
        <v>0</v>
      </c>
      <c r="D53" s="112">
        <v>0</v>
      </c>
      <c r="E53" s="112">
        <v>0</v>
      </c>
      <c r="F53" s="112">
        <v>0</v>
      </c>
    </row>
    <row r="54" spans="1:6" x14ac:dyDescent="0.2">
      <c r="A54" s="78"/>
      <c r="B54" s="112"/>
      <c r="C54" s="112"/>
      <c r="D54" s="112"/>
      <c r="E54" s="112"/>
      <c r="F54" s="112"/>
    </row>
    <row r="55" spans="1:6" x14ac:dyDescent="0.2">
      <c r="A55" s="78" t="s">
        <v>129</v>
      </c>
      <c r="B55" s="112"/>
      <c r="C55" s="112"/>
      <c r="D55" s="112"/>
      <c r="E55" s="112"/>
      <c r="F55" s="112"/>
    </row>
    <row r="56" spans="1:6" x14ac:dyDescent="0.2">
      <c r="A56" s="78" t="s">
        <v>130</v>
      </c>
      <c r="B56" s="112"/>
      <c r="C56" s="112">
        <v>0</v>
      </c>
      <c r="D56" s="112">
        <v>0</v>
      </c>
      <c r="E56" s="112">
        <v>0</v>
      </c>
      <c r="F56" s="112">
        <v>-1005515</v>
      </c>
    </row>
    <row r="57" spans="1:6" x14ac:dyDescent="0.2">
      <c r="A57" s="85" t="s">
        <v>122</v>
      </c>
      <c r="B57" s="115"/>
      <c r="C57" s="115">
        <v>6206686</v>
      </c>
      <c r="D57" s="115">
        <v>4393314</v>
      </c>
      <c r="E57" s="115">
        <v>3800000</v>
      </c>
      <c r="F57" s="115">
        <v>3494485</v>
      </c>
    </row>
    <row r="58" spans="1:6" x14ac:dyDescent="0.2">
      <c r="A58" s="82"/>
      <c r="B58" s="82"/>
      <c r="C58" s="82"/>
      <c r="D58" s="82"/>
      <c r="E58" s="82"/>
      <c r="F58" s="82"/>
    </row>
    <row r="59" spans="1:6" x14ac:dyDescent="0.2">
      <c r="A59" s="81" t="s">
        <v>131</v>
      </c>
      <c r="B59" s="112"/>
      <c r="C59" s="112"/>
      <c r="D59" s="112"/>
      <c r="E59" s="112"/>
      <c r="F59" s="112"/>
    </row>
    <row r="60" spans="1:6" x14ac:dyDescent="0.2">
      <c r="A60" s="78" t="s">
        <v>180</v>
      </c>
      <c r="B60" s="112"/>
      <c r="C60" s="112">
        <v>0</v>
      </c>
      <c r="D60" s="112">
        <v>-19410</v>
      </c>
      <c r="E60" s="112">
        <v>0</v>
      </c>
      <c r="F60" s="112">
        <v>0</v>
      </c>
    </row>
    <row r="61" spans="1:6" x14ac:dyDescent="0.2">
      <c r="A61" s="78" t="s">
        <v>132</v>
      </c>
      <c r="B61" s="112"/>
      <c r="C61" s="112">
        <v>0</v>
      </c>
      <c r="D61" s="112">
        <v>0</v>
      </c>
      <c r="E61" s="112">
        <v>0</v>
      </c>
      <c r="F61" s="112">
        <v>0</v>
      </c>
    </row>
    <row r="62" spans="1:6" x14ac:dyDescent="0.2">
      <c r="A62" s="78" t="s">
        <v>181</v>
      </c>
      <c r="B62" s="112"/>
      <c r="C62" s="112">
        <v>0</v>
      </c>
      <c r="D62" s="112">
        <v>0</v>
      </c>
      <c r="E62" s="112">
        <v>0</v>
      </c>
      <c r="F62" s="112">
        <v>0</v>
      </c>
    </row>
    <row r="63" spans="1:6" x14ac:dyDescent="0.2">
      <c r="A63" s="85" t="s">
        <v>133</v>
      </c>
      <c r="B63" s="115"/>
      <c r="C63" s="115">
        <v>0</v>
      </c>
      <c r="D63" s="115">
        <v>-19410</v>
      </c>
      <c r="E63" s="115">
        <v>0</v>
      </c>
      <c r="F63" s="115">
        <v>0</v>
      </c>
    </row>
    <row r="64" spans="1:6" x14ac:dyDescent="0.2">
      <c r="A64" s="82"/>
      <c r="B64" s="82"/>
      <c r="C64" s="82"/>
      <c r="D64" s="82"/>
      <c r="E64" s="82"/>
      <c r="F64" s="82"/>
    </row>
    <row r="65" spans="1:6" x14ac:dyDescent="0.2">
      <c r="A65" s="81" t="s">
        <v>182</v>
      </c>
      <c r="B65" s="112"/>
      <c r="C65" s="112"/>
      <c r="D65" s="112"/>
      <c r="E65" s="112"/>
      <c r="F65" s="112"/>
    </row>
    <row r="66" spans="1:6" x14ac:dyDescent="0.2">
      <c r="A66" s="78" t="s">
        <v>183</v>
      </c>
      <c r="B66" s="112"/>
      <c r="C66" s="112">
        <v>1000000</v>
      </c>
      <c r="D66" s="112">
        <v>0</v>
      </c>
      <c r="E66" s="112">
        <v>530000</v>
      </c>
      <c r="F66" s="112">
        <v>0</v>
      </c>
    </row>
    <row r="67" spans="1:6" x14ac:dyDescent="0.2">
      <c r="A67" s="78" t="s">
        <v>184</v>
      </c>
      <c r="B67" s="112"/>
      <c r="C67" s="112">
        <v>-839890</v>
      </c>
      <c r="D67" s="112">
        <v>0</v>
      </c>
      <c r="E67" s="112">
        <v>-772791</v>
      </c>
      <c r="F67" s="112">
        <v>0</v>
      </c>
    </row>
    <row r="68" spans="1:6" x14ac:dyDescent="0.2">
      <c r="A68" s="78" t="s">
        <v>185</v>
      </c>
      <c r="B68" s="112"/>
      <c r="C68" s="112">
        <v>-16000</v>
      </c>
      <c r="D68" s="112">
        <v>0</v>
      </c>
      <c r="E68" s="112">
        <v>0</v>
      </c>
      <c r="F68" s="112">
        <v>0</v>
      </c>
    </row>
    <row r="69" spans="1:6" x14ac:dyDescent="0.2">
      <c r="A69" s="85" t="s">
        <v>186</v>
      </c>
      <c r="B69" s="115"/>
      <c r="C69" s="115">
        <v>144110</v>
      </c>
      <c r="D69" s="115">
        <v>0</v>
      </c>
      <c r="E69" s="115">
        <v>-242791</v>
      </c>
      <c r="F69" s="115">
        <v>0</v>
      </c>
    </row>
    <row r="70" spans="1:6" x14ac:dyDescent="0.2">
      <c r="A70" s="82"/>
      <c r="B70" s="82"/>
      <c r="C70" s="82"/>
      <c r="D70" s="82"/>
      <c r="E70" s="82"/>
      <c r="F70" s="82"/>
    </row>
    <row r="71" spans="1:6" x14ac:dyDescent="0.2">
      <c r="A71" s="85" t="s">
        <v>134</v>
      </c>
      <c r="B71" s="115"/>
      <c r="C71" s="115">
        <v>1062857.6500000022</v>
      </c>
      <c r="D71" s="115">
        <v>-803348.20999999903</v>
      </c>
      <c r="E71" s="115">
        <v>2739727.7499999981</v>
      </c>
      <c r="F71" s="115">
        <v>622990.9299999997</v>
      </c>
    </row>
    <row r="72" spans="1:6" x14ac:dyDescent="0.2">
      <c r="A72" s="82"/>
      <c r="B72" s="82"/>
      <c r="C72" s="82"/>
      <c r="D72" s="82"/>
      <c r="E72" s="82"/>
      <c r="F72" s="82"/>
    </row>
    <row r="73" spans="1:6" x14ac:dyDescent="0.2">
      <c r="A73" s="113" t="s">
        <v>187</v>
      </c>
      <c r="B73" s="114"/>
      <c r="C73" s="114">
        <v>1607681.5900000022</v>
      </c>
      <c r="D73" s="114">
        <v>804333.38000000315</v>
      </c>
      <c r="E73" s="114">
        <v>3544061.1300000013</v>
      </c>
      <c r="F73" s="114">
        <v>4167052.060000001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Фин.модель (актуализация 2) 60%</vt:lpstr>
      <vt:lpstr>На печать</vt:lpstr>
      <vt:lpstr>Лист2</vt:lpstr>
      <vt:lpstr>ДДС на печать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Шульга Александр Юрьевич</dc:creator>
  <cp:lastModifiedBy>Шульга Александр Юрьевич</cp:lastModifiedBy>
  <cp:lastPrinted>2014-06-18T11:00:37Z</cp:lastPrinted>
  <dcterms:created xsi:type="dcterms:W3CDTF">2014-05-29T06:00:10Z</dcterms:created>
  <dcterms:modified xsi:type="dcterms:W3CDTF">2014-06-18T11:05:24Z</dcterms:modified>
</cp:coreProperties>
</file>