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2"/>
  </bookViews>
  <sheets>
    <sheet name="Balance" sheetId="1" r:id="rId1"/>
    <sheet name="ДП Balance" sheetId="3" r:id="rId2"/>
    <sheet name="Profit#Loss" sheetId="2" r:id="rId3"/>
    <sheet name="Cash Flow" sheetId="4" r:id="rId4"/>
  </sheets>
  <calcPr calcId="152511"/>
</workbook>
</file>

<file path=xl/calcChain.xml><?xml version="1.0" encoding="utf-8"?>
<calcChain xmlns="http://schemas.openxmlformats.org/spreadsheetml/2006/main">
  <c r="Q6" i="1" l="1"/>
  <c r="Q7" i="1"/>
  <c r="Q8" i="1"/>
  <c r="S70" i="1"/>
  <c r="V26" i="2"/>
  <c r="U26" i="2"/>
  <c r="T26" i="2"/>
  <c r="S26" i="2"/>
  <c r="R26" i="2"/>
  <c r="V25" i="2"/>
  <c r="U25" i="2"/>
  <c r="T25" i="2"/>
  <c r="S25" i="2"/>
  <c r="R25" i="2"/>
  <c r="V24" i="2"/>
  <c r="U24" i="2"/>
  <c r="T24" i="2"/>
  <c r="S24" i="2"/>
  <c r="R24" i="2"/>
  <c r="V23" i="2"/>
  <c r="U23" i="2"/>
  <c r="T23" i="2"/>
  <c r="S23" i="2"/>
  <c r="R23" i="2"/>
  <c r="V22" i="2"/>
  <c r="U22" i="2"/>
  <c r="T22" i="2"/>
  <c r="S22" i="2"/>
  <c r="R22" i="2"/>
  <c r="V21" i="2"/>
  <c r="U21" i="2"/>
  <c r="T21" i="2"/>
  <c r="S21" i="2"/>
  <c r="R21" i="2"/>
  <c r="V20" i="2"/>
  <c r="U20" i="2"/>
  <c r="T20" i="2"/>
  <c r="S20" i="2"/>
  <c r="R20" i="2"/>
  <c r="V19" i="2"/>
  <c r="U19" i="2"/>
  <c r="T19" i="2"/>
  <c r="S19" i="2"/>
  <c r="R19" i="2"/>
  <c r="V18" i="2"/>
  <c r="U18" i="2"/>
  <c r="T18" i="2"/>
  <c r="S18" i="2"/>
  <c r="R18" i="2"/>
  <c r="V17" i="2"/>
  <c r="U17" i="2"/>
  <c r="T17" i="2"/>
  <c r="S17" i="2"/>
  <c r="R17" i="2"/>
  <c r="V16" i="2"/>
  <c r="U16" i="2"/>
  <c r="T16" i="2"/>
  <c r="S16" i="2"/>
  <c r="R16" i="2"/>
  <c r="V15" i="2"/>
  <c r="U15" i="2"/>
  <c r="T15" i="2"/>
  <c r="S15" i="2"/>
  <c r="R15" i="2"/>
  <c r="V14" i="2"/>
  <c r="U14" i="2"/>
  <c r="T14" i="2"/>
  <c r="S14" i="2"/>
  <c r="R14" i="2"/>
  <c r="V13" i="2"/>
  <c r="U13" i="2"/>
  <c r="T13" i="2"/>
  <c r="S13" i="2"/>
  <c r="R13" i="2"/>
  <c r="V12" i="2"/>
  <c r="U12" i="2"/>
  <c r="T12" i="2"/>
  <c r="S12" i="2"/>
  <c r="R12" i="2"/>
  <c r="V11" i="2"/>
  <c r="U11" i="2"/>
  <c r="T11" i="2"/>
  <c r="S11" i="2"/>
  <c r="R11" i="2"/>
  <c r="V10" i="2"/>
  <c r="U10" i="2"/>
  <c r="T10" i="2"/>
  <c r="S10" i="2"/>
  <c r="R10" i="2"/>
  <c r="V9" i="2"/>
  <c r="U9" i="2"/>
  <c r="T9" i="2"/>
  <c r="S9" i="2"/>
  <c r="R9" i="2"/>
  <c r="E13" i="2"/>
  <c r="E10" i="2"/>
  <c r="Q26" i="2"/>
  <c r="P26" i="2"/>
  <c r="O26" i="2"/>
  <c r="N26" i="2"/>
  <c r="Q25" i="2"/>
  <c r="P25" i="2"/>
  <c r="O25" i="2"/>
  <c r="N25" i="2"/>
  <c r="Q24" i="2"/>
  <c r="P24" i="2"/>
  <c r="O24" i="2"/>
  <c r="N24" i="2"/>
  <c r="Q23" i="2"/>
  <c r="P23" i="2"/>
  <c r="O23" i="2"/>
  <c r="N23" i="2"/>
  <c r="Q22" i="2"/>
  <c r="P22" i="2"/>
  <c r="O22" i="2"/>
  <c r="N22" i="2"/>
  <c r="Q21" i="2"/>
  <c r="P21" i="2"/>
  <c r="O21" i="2"/>
  <c r="N21" i="2"/>
  <c r="Q20" i="2"/>
  <c r="P20" i="2"/>
  <c r="O20" i="2"/>
  <c r="N20" i="2"/>
  <c r="Q19" i="2"/>
  <c r="P19" i="2"/>
  <c r="O19" i="2"/>
  <c r="N19" i="2"/>
  <c r="Q18" i="2"/>
  <c r="P18" i="2"/>
  <c r="O18" i="2"/>
  <c r="N18" i="2"/>
  <c r="Q17" i="2"/>
  <c r="P17" i="2"/>
  <c r="O17" i="2"/>
  <c r="N17" i="2"/>
  <c r="Q16" i="2"/>
  <c r="P16" i="2"/>
  <c r="O16" i="2"/>
  <c r="N16" i="2"/>
  <c r="Q15" i="2"/>
  <c r="P15" i="2"/>
  <c r="O15" i="2"/>
  <c r="N15" i="2"/>
  <c r="Q14" i="2"/>
  <c r="P14" i="2"/>
  <c r="O14" i="2"/>
  <c r="N14" i="2"/>
  <c r="Q13" i="2"/>
  <c r="P13" i="2"/>
  <c r="O13" i="2"/>
  <c r="N13" i="2"/>
  <c r="Q12" i="2"/>
  <c r="P12" i="2"/>
  <c r="O12" i="2"/>
  <c r="N12" i="2"/>
  <c r="Q11" i="2"/>
  <c r="P11" i="2"/>
  <c r="O11" i="2"/>
  <c r="N11" i="2"/>
  <c r="Q10" i="2"/>
  <c r="P10" i="2"/>
  <c r="O10" i="2"/>
  <c r="N10" i="2"/>
  <c r="Q9" i="2"/>
  <c r="P9" i="2"/>
  <c r="O9" i="2"/>
  <c r="N9" i="2"/>
  <c r="O8" i="2"/>
  <c r="P8" i="2"/>
  <c r="Q8" i="2"/>
  <c r="N8" i="2"/>
  <c r="M9" i="2"/>
  <c r="M26" i="2"/>
  <c r="L26" i="2"/>
  <c r="K26" i="2"/>
  <c r="J26" i="2"/>
  <c r="M25" i="2"/>
  <c r="L25" i="2"/>
  <c r="K25" i="2"/>
  <c r="J25" i="2"/>
  <c r="M24" i="2"/>
  <c r="L24" i="2"/>
  <c r="K24" i="2"/>
  <c r="J24" i="2"/>
  <c r="M23" i="2"/>
  <c r="L23" i="2"/>
  <c r="K23" i="2"/>
  <c r="J23" i="2"/>
  <c r="M22" i="2"/>
  <c r="L22" i="2"/>
  <c r="K22" i="2"/>
  <c r="J22" i="2"/>
  <c r="M21" i="2"/>
  <c r="L21" i="2"/>
  <c r="K21" i="2"/>
  <c r="J21" i="2"/>
  <c r="M20" i="2"/>
  <c r="L20" i="2"/>
  <c r="K20" i="2"/>
  <c r="J20" i="2"/>
  <c r="M19" i="2"/>
  <c r="L19" i="2"/>
  <c r="K19" i="2"/>
  <c r="J19" i="2"/>
  <c r="M18" i="2"/>
  <c r="L18" i="2"/>
  <c r="K18" i="2"/>
  <c r="J18" i="2"/>
  <c r="M17" i="2"/>
  <c r="L17" i="2"/>
  <c r="K17" i="2"/>
  <c r="J17" i="2"/>
  <c r="M16" i="2"/>
  <c r="L16" i="2"/>
  <c r="K16" i="2"/>
  <c r="J16" i="2"/>
  <c r="M15" i="2"/>
  <c r="L15" i="2"/>
  <c r="K15" i="2"/>
  <c r="J15" i="2"/>
  <c r="M14" i="2"/>
  <c r="L14" i="2"/>
  <c r="K14" i="2"/>
  <c r="J14" i="2"/>
  <c r="M13" i="2"/>
  <c r="L13" i="2"/>
  <c r="K13" i="2"/>
  <c r="J13" i="2"/>
  <c r="M12" i="2"/>
  <c r="L12" i="2"/>
  <c r="K12" i="2"/>
  <c r="J12" i="2"/>
  <c r="M11" i="2"/>
  <c r="L11" i="2"/>
  <c r="K11" i="2"/>
  <c r="J11" i="2"/>
  <c r="M10" i="2"/>
  <c r="L10" i="2"/>
  <c r="K10" i="2"/>
  <c r="J10" i="2"/>
  <c r="L9" i="2"/>
  <c r="K9" i="2"/>
  <c r="J9" i="2"/>
  <c r="K8" i="2"/>
  <c r="L8" i="2"/>
  <c r="M8" i="2"/>
  <c r="J8" i="2"/>
  <c r="I10" i="2"/>
  <c r="D62" i="1" l="1"/>
  <c r="H53" i="4"/>
  <c r="F45" i="4"/>
  <c r="F47" i="4" s="1"/>
  <c r="G45" i="4"/>
  <c r="G47" i="4" s="1"/>
  <c r="H45" i="4"/>
  <c r="H47" i="4" s="1"/>
  <c r="E45" i="4"/>
  <c r="E47" i="4" s="1"/>
  <c r="F44" i="4"/>
  <c r="G44" i="4"/>
  <c r="H44" i="4"/>
  <c r="E44" i="4"/>
  <c r="F43" i="4"/>
  <c r="G43" i="4"/>
  <c r="H43" i="4"/>
  <c r="E43" i="4"/>
  <c r="F42" i="4"/>
  <c r="G42" i="4"/>
  <c r="H42" i="4"/>
  <c r="E42" i="4"/>
  <c r="F41" i="4"/>
  <c r="G41" i="4"/>
  <c r="H41" i="4"/>
  <c r="E41" i="4"/>
  <c r="F35" i="4"/>
  <c r="G35" i="4"/>
  <c r="H35" i="4"/>
  <c r="E35" i="4"/>
  <c r="F34" i="4"/>
  <c r="G34" i="4"/>
  <c r="H34" i="4"/>
  <c r="E34" i="4"/>
  <c r="F33" i="4"/>
  <c r="G33" i="4"/>
  <c r="H33" i="4"/>
  <c r="E33" i="4"/>
  <c r="F32" i="4"/>
  <c r="F36" i="4" s="1"/>
  <c r="G32" i="4"/>
  <c r="G36" i="4" s="1"/>
  <c r="H32" i="4"/>
  <c r="H36" i="4" s="1"/>
  <c r="E32" i="4"/>
  <c r="E36" i="4" s="1"/>
  <c r="F31" i="4"/>
  <c r="G31" i="4"/>
  <c r="H31" i="4"/>
  <c r="E31" i="4"/>
  <c r="F54" i="4"/>
  <c r="G54" i="4"/>
  <c r="F53" i="4"/>
  <c r="G53" i="4"/>
  <c r="E54" i="4"/>
  <c r="E53" i="4"/>
  <c r="E17" i="4"/>
  <c r="F23" i="4"/>
  <c r="G23" i="4"/>
  <c r="H23" i="4"/>
  <c r="E23" i="4"/>
  <c r="X39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" i="1"/>
  <c r="F22" i="4"/>
  <c r="F24" i="4" s="1"/>
  <c r="G22" i="4"/>
  <c r="G24" i="4" s="1"/>
  <c r="H22" i="4"/>
  <c r="H24" i="4" s="1"/>
  <c r="E22" i="4"/>
  <c r="E24" i="4" s="1"/>
  <c r="F19" i="4"/>
  <c r="G19" i="4"/>
  <c r="H19" i="4"/>
  <c r="E19" i="4"/>
  <c r="F18" i="4"/>
  <c r="G18" i="4"/>
  <c r="H18" i="4"/>
  <c r="E18" i="4"/>
  <c r="E12" i="4"/>
  <c r="H12" i="4"/>
  <c r="F12" i="4"/>
  <c r="G12" i="4"/>
  <c r="F17" i="4"/>
  <c r="G17" i="4"/>
  <c r="H17" i="4"/>
  <c r="E16" i="4"/>
  <c r="E20" i="4" s="1"/>
  <c r="E13" i="4"/>
  <c r="E11" i="4"/>
  <c r="F6" i="4"/>
  <c r="G6" i="4"/>
  <c r="H6" i="4"/>
  <c r="E6" i="4"/>
  <c r="E10" i="4" l="1"/>
  <c r="F7" i="4"/>
  <c r="G7" i="4"/>
  <c r="H7" i="4"/>
  <c r="E7" i="4"/>
  <c r="F16" i="4"/>
  <c r="F20" i="4" s="1"/>
  <c r="G16" i="4"/>
  <c r="H16" i="4"/>
  <c r="H20" i="4" s="1"/>
  <c r="F13" i="4"/>
  <c r="G13" i="4"/>
  <c r="H13" i="4"/>
  <c r="F11" i="4"/>
  <c r="G11" i="4"/>
  <c r="H11" i="4"/>
  <c r="F10" i="4"/>
  <c r="G10" i="4"/>
  <c r="H10" i="4"/>
  <c r="F5" i="4"/>
  <c r="G5" i="4"/>
  <c r="H5" i="4"/>
  <c r="E5" i="4"/>
  <c r="F8" i="4"/>
  <c r="H14" i="4" l="1"/>
  <c r="F14" i="4"/>
  <c r="F26" i="4" s="1"/>
  <c r="F49" i="4" s="1"/>
  <c r="H8" i="4"/>
  <c r="H26" i="4" s="1"/>
  <c r="H49" i="4" s="1"/>
  <c r="H54" i="4" s="1"/>
  <c r="H55" i="4" s="1"/>
  <c r="E14" i="4"/>
  <c r="G8" i="4"/>
  <c r="E8" i="4"/>
  <c r="E26" i="4" s="1"/>
  <c r="E49" i="4" s="1"/>
  <c r="G14" i="4"/>
  <c r="G20" i="4"/>
  <c r="E38" i="3"/>
  <c r="G38" i="3"/>
  <c r="D38" i="3"/>
  <c r="E36" i="3"/>
  <c r="F36" i="3"/>
  <c r="G36" i="3"/>
  <c r="H36" i="3"/>
  <c r="D36" i="3"/>
  <c r="E35" i="3"/>
  <c r="F35" i="3"/>
  <c r="F38" i="3" s="1"/>
  <c r="G35" i="3"/>
  <c r="H35" i="3"/>
  <c r="H38" i="3" s="1"/>
  <c r="D35" i="3"/>
  <c r="F10" i="2"/>
  <c r="F13" i="2" s="1"/>
  <c r="F16" i="2" s="1"/>
  <c r="F19" i="2" s="1"/>
  <c r="F21" i="2" s="1"/>
  <c r="F24" i="2" s="1"/>
  <c r="F26" i="2" s="1"/>
  <c r="G10" i="2"/>
  <c r="G13" i="2" s="1"/>
  <c r="G16" i="2" s="1"/>
  <c r="G19" i="2" s="1"/>
  <c r="G21" i="2" s="1"/>
  <c r="G24" i="2" s="1"/>
  <c r="G26" i="2" s="1"/>
  <c r="H10" i="2"/>
  <c r="H13" i="2" s="1"/>
  <c r="H16" i="2" s="1"/>
  <c r="H19" i="2" s="1"/>
  <c r="H21" i="2" s="1"/>
  <c r="H24" i="2" s="1"/>
  <c r="H26" i="2" s="1"/>
  <c r="I13" i="2"/>
  <c r="I16" i="2" s="1"/>
  <c r="I19" i="2" s="1"/>
  <c r="I21" i="2" s="1"/>
  <c r="I24" i="2" s="1"/>
  <c r="I26" i="2" s="1"/>
  <c r="E16" i="2"/>
  <c r="E19" i="2" s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60" i="1"/>
  <c r="S61" i="1"/>
  <c r="S62" i="1"/>
  <c r="S63" i="1"/>
  <c r="S64" i="1"/>
  <c r="S65" i="1"/>
  <c r="S66" i="1"/>
  <c r="S67" i="1"/>
  <c r="S68" i="1"/>
  <c r="S69" i="1"/>
  <c r="S71" i="1"/>
  <c r="S72" i="1"/>
  <c r="S73" i="1"/>
  <c r="S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60" i="1"/>
  <c r="U49" i="1"/>
  <c r="U50" i="1"/>
  <c r="U51" i="1"/>
  <c r="U52" i="1"/>
  <c r="U53" i="1"/>
  <c r="U54" i="1"/>
  <c r="U55" i="1"/>
  <c r="U56" i="1"/>
  <c r="U57" i="1"/>
  <c r="U58" i="1"/>
  <c r="U48" i="1"/>
  <c r="T49" i="1"/>
  <c r="T50" i="1"/>
  <c r="T51" i="1"/>
  <c r="T52" i="1"/>
  <c r="T53" i="1"/>
  <c r="T54" i="1"/>
  <c r="T55" i="1"/>
  <c r="T56" i="1"/>
  <c r="T57" i="1"/>
  <c r="T58" i="1"/>
  <c r="T48" i="1"/>
  <c r="S49" i="1"/>
  <c r="S50" i="1"/>
  <c r="S51" i="1"/>
  <c r="S52" i="1"/>
  <c r="S53" i="1"/>
  <c r="S54" i="1"/>
  <c r="S55" i="1"/>
  <c r="S56" i="1"/>
  <c r="S57" i="1"/>
  <c r="S58" i="1"/>
  <c r="S48" i="1"/>
  <c r="S34" i="1" s="1"/>
  <c r="R49" i="1"/>
  <c r="R50" i="1"/>
  <c r="R51" i="1"/>
  <c r="R52" i="1"/>
  <c r="R53" i="1"/>
  <c r="R54" i="1"/>
  <c r="R55" i="1"/>
  <c r="R56" i="1"/>
  <c r="R57" i="1"/>
  <c r="R58" i="1"/>
  <c r="R48" i="1"/>
  <c r="Q49" i="1"/>
  <c r="Q50" i="1"/>
  <c r="Q51" i="1"/>
  <c r="Q52" i="1"/>
  <c r="Q53" i="1"/>
  <c r="Q54" i="1"/>
  <c r="Q55" i="1"/>
  <c r="Q56" i="1"/>
  <c r="Q57" i="1"/>
  <c r="Q58" i="1"/>
  <c r="Q48" i="1"/>
  <c r="Q34" i="1" s="1"/>
  <c r="U36" i="1"/>
  <c r="U37" i="1"/>
  <c r="U38" i="1"/>
  <c r="U39" i="1"/>
  <c r="U40" i="1"/>
  <c r="U41" i="1"/>
  <c r="U42" i="1"/>
  <c r="U43" i="1"/>
  <c r="U44" i="1"/>
  <c r="U45" i="1"/>
  <c r="U46" i="1"/>
  <c r="U35" i="1"/>
  <c r="T36" i="1"/>
  <c r="T37" i="1"/>
  <c r="T38" i="1"/>
  <c r="T39" i="1"/>
  <c r="T40" i="1"/>
  <c r="T41" i="1"/>
  <c r="T42" i="1"/>
  <c r="T43" i="1"/>
  <c r="T44" i="1"/>
  <c r="T45" i="1"/>
  <c r="T46" i="1"/>
  <c r="T35" i="1"/>
  <c r="S36" i="1"/>
  <c r="S37" i="1"/>
  <c r="S38" i="1"/>
  <c r="S39" i="1"/>
  <c r="S40" i="1"/>
  <c r="S41" i="1"/>
  <c r="S42" i="1"/>
  <c r="S43" i="1"/>
  <c r="S44" i="1"/>
  <c r="S45" i="1"/>
  <c r="S46" i="1"/>
  <c r="S35" i="1"/>
  <c r="R36" i="1"/>
  <c r="R37" i="1"/>
  <c r="R38" i="1"/>
  <c r="R39" i="1"/>
  <c r="R40" i="1"/>
  <c r="R41" i="1"/>
  <c r="R42" i="1"/>
  <c r="R43" i="1"/>
  <c r="R44" i="1"/>
  <c r="R45" i="1"/>
  <c r="R46" i="1"/>
  <c r="R35" i="1"/>
  <c r="Q36" i="1"/>
  <c r="Q37" i="1"/>
  <c r="Q38" i="1"/>
  <c r="Q39" i="1"/>
  <c r="Q40" i="1"/>
  <c r="Q41" i="1"/>
  <c r="Q42" i="1"/>
  <c r="Q43" i="1"/>
  <c r="Q44" i="1"/>
  <c r="Q45" i="1"/>
  <c r="Q46" i="1"/>
  <c r="Q35" i="1"/>
  <c r="R34" i="1"/>
  <c r="U34" i="1"/>
  <c r="T34" i="1"/>
  <c r="D35" i="1"/>
  <c r="J63" i="1"/>
  <c r="K63" i="1"/>
  <c r="L63" i="1"/>
  <c r="J64" i="1"/>
  <c r="K64" i="1"/>
  <c r="L64" i="1"/>
  <c r="J65" i="1"/>
  <c r="K65" i="1"/>
  <c r="L65" i="1"/>
  <c r="J66" i="1"/>
  <c r="K66" i="1"/>
  <c r="L66" i="1"/>
  <c r="J67" i="1"/>
  <c r="K67" i="1"/>
  <c r="L67" i="1"/>
  <c r="J68" i="1"/>
  <c r="K68" i="1"/>
  <c r="L68" i="1"/>
  <c r="J69" i="1"/>
  <c r="K69" i="1"/>
  <c r="L69" i="1"/>
  <c r="J70" i="1"/>
  <c r="K70" i="1"/>
  <c r="L70" i="1"/>
  <c r="J71" i="1"/>
  <c r="K71" i="1"/>
  <c r="L71" i="1"/>
  <c r="J72" i="1"/>
  <c r="K72" i="1"/>
  <c r="L72" i="1"/>
  <c r="J73" i="1"/>
  <c r="K73" i="1"/>
  <c r="L73" i="1"/>
  <c r="I64" i="1"/>
  <c r="I65" i="1"/>
  <c r="I66" i="1"/>
  <c r="I67" i="1"/>
  <c r="I68" i="1"/>
  <c r="I69" i="1"/>
  <c r="I70" i="1"/>
  <c r="I71" i="1"/>
  <c r="I72" i="1"/>
  <c r="I73" i="1"/>
  <c r="I63" i="1"/>
  <c r="J62" i="1"/>
  <c r="K62" i="1"/>
  <c r="L62" i="1"/>
  <c r="I62" i="1"/>
  <c r="I61" i="1"/>
  <c r="J61" i="1"/>
  <c r="K61" i="1"/>
  <c r="L61" i="1"/>
  <c r="J60" i="1"/>
  <c r="K60" i="1"/>
  <c r="L60" i="1"/>
  <c r="I60" i="1"/>
  <c r="I50" i="1"/>
  <c r="J50" i="1"/>
  <c r="K50" i="1"/>
  <c r="L50" i="1"/>
  <c r="I51" i="1"/>
  <c r="J51" i="1"/>
  <c r="K51" i="1"/>
  <c r="L51" i="1"/>
  <c r="I52" i="1"/>
  <c r="J52" i="1"/>
  <c r="K52" i="1"/>
  <c r="L52" i="1"/>
  <c r="I53" i="1"/>
  <c r="J53" i="1"/>
  <c r="K53" i="1"/>
  <c r="L53" i="1"/>
  <c r="I54" i="1"/>
  <c r="J54" i="1"/>
  <c r="K54" i="1"/>
  <c r="L54" i="1"/>
  <c r="I55" i="1"/>
  <c r="J55" i="1"/>
  <c r="K55" i="1"/>
  <c r="L55" i="1"/>
  <c r="I56" i="1"/>
  <c r="J56" i="1"/>
  <c r="K56" i="1"/>
  <c r="L56" i="1"/>
  <c r="I57" i="1"/>
  <c r="J57" i="1"/>
  <c r="K57" i="1"/>
  <c r="L57" i="1"/>
  <c r="I58" i="1"/>
  <c r="J58" i="1"/>
  <c r="K58" i="1"/>
  <c r="L58" i="1"/>
  <c r="J49" i="1"/>
  <c r="K49" i="1"/>
  <c r="L49" i="1"/>
  <c r="I49" i="1"/>
  <c r="J48" i="1"/>
  <c r="K48" i="1"/>
  <c r="L48" i="1"/>
  <c r="I48" i="1"/>
  <c r="J35" i="1"/>
  <c r="K35" i="1"/>
  <c r="L35" i="1"/>
  <c r="J36" i="1"/>
  <c r="K36" i="1"/>
  <c r="L36" i="1"/>
  <c r="J37" i="1"/>
  <c r="K37" i="1"/>
  <c r="L37" i="1"/>
  <c r="J38" i="1"/>
  <c r="K38" i="1"/>
  <c r="L38" i="1"/>
  <c r="J39" i="1"/>
  <c r="K39" i="1"/>
  <c r="L39" i="1"/>
  <c r="J40" i="1"/>
  <c r="K40" i="1"/>
  <c r="L40" i="1"/>
  <c r="J41" i="1"/>
  <c r="K41" i="1"/>
  <c r="L41" i="1"/>
  <c r="J42" i="1"/>
  <c r="K42" i="1"/>
  <c r="L42" i="1"/>
  <c r="J43" i="1"/>
  <c r="K43" i="1"/>
  <c r="L43" i="1"/>
  <c r="J44" i="1"/>
  <c r="K44" i="1"/>
  <c r="L44" i="1"/>
  <c r="J45" i="1"/>
  <c r="K45" i="1"/>
  <c r="L45" i="1"/>
  <c r="J46" i="1"/>
  <c r="K46" i="1"/>
  <c r="L46" i="1"/>
  <c r="I35" i="1"/>
  <c r="I36" i="1"/>
  <c r="I37" i="1"/>
  <c r="I38" i="1"/>
  <c r="I39" i="1"/>
  <c r="I40" i="1"/>
  <c r="I41" i="1"/>
  <c r="I42" i="1"/>
  <c r="I43" i="1"/>
  <c r="I44" i="1"/>
  <c r="I45" i="1"/>
  <c r="I46" i="1"/>
  <c r="J33" i="1"/>
  <c r="K33" i="1"/>
  <c r="L33" i="1"/>
  <c r="J34" i="1"/>
  <c r="K34" i="1"/>
  <c r="L34" i="1"/>
  <c r="I34" i="1"/>
  <c r="J18" i="1"/>
  <c r="K18" i="1"/>
  <c r="L18" i="1"/>
  <c r="J19" i="1"/>
  <c r="K19" i="1"/>
  <c r="L19" i="1"/>
  <c r="J20" i="1"/>
  <c r="K20" i="1"/>
  <c r="L20" i="1"/>
  <c r="J21" i="1"/>
  <c r="K21" i="1"/>
  <c r="L21" i="1"/>
  <c r="J22" i="1"/>
  <c r="K22" i="1"/>
  <c r="L22" i="1"/>
  <c r="J23" i="1"/>
  <c r="K23" i="1"/>
  <c r="L23" i="1"/>
  <c r="J24" i="1"/>
  <c r="K24" i="1"/>
  <c r="L24" i="1"/>
  <c r="J25" i="1"/>
  <c r="K25" i="1"/>
  <c r="L25" i="1"/>
  <c r="J26" i="1"/>
  <c r="K26" i="1"/>
  <c r="L26" i="1"/>
  <c r="J27" i="1"/>
  <c r="K27" i="1"/>
  <c r="L27" i="1"/>
  <c r="J28" i="1"/>
  <c r="K28" i="1"/>
  <c r="L28" i="1"/>
  <c r="J29" i="1"/>
  <c r="K29" i="1"/>
  <c r="L29" i="1"/>
  <c r="J30" i="1"/>
  <c r="K30" i="1"/>
  <c r="L30" i="1"/>
  <c r="J31" i="1"/>
  <c r="K31" i="1"/>
  <c r="L31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18" i="1"/>
  <c r="J7" i="1"/>
  <c r="K7" i="1"/>
  <c r="L7" i="1"/>
  <c r="J8" i="1"/>
  <c r="K8" i="1"/>
  <c r="L8" i="1"/>
  <c r="J10" i="1"/>
  <c r="K10" i="1"/>
  <c r="L10" i="1"/>
  <c r="J11" i="1"/>
  <c r="K11" i="1"/>
  <c r="L11" i="1"/>
  <c r="J12" i="1"/>
  <c r="K12" i="1"/>
  <c r="L12" i="1"/>
  <c r="J13" i="1"/>
  <c r="K13" i="1"/>
  <c r="L13" i="1"/>
  <c r="J14" i="1"/>
  <c r="K14" i="1"/>
  <c r="L14" i="1"/>
  <c r="J15" i="1"/>
  <c r="K15" i="1"/>
  <c r="L15" i="1"/>
  <c r="J16" i="1"/>
  <c r="K16" i="1"/>
  <c r="L16" i="1"/>
  <c r="I7" i="1"/>
  <c r="I8" i="1"/>
  <c r="I10" i="1"/>
  <c r="I11" i="1"/>
  <c r="I12" i="1"/>
  <c r="I13" i="1"/>
  <c r="I14" i="1"/>
  <c r="I15" i="1"/>
  <c r="I16" i="1"/>
  <c r="N68" i="1"/>
  <c r="N60" i="1"/>
  <c r="O60" i="1"/>
  <c r="P60" i="1"/>
  <c r="N61" i="1"/>
  <c r="O61" i="1"/>
  <c r="P61" i="1"/>
  <c r="N62" i="1"/>
  <c r="O62" i="1"/>
  <c r="P62" i="1"/>
  <c r="N63" i="1"/>
  <c r="O63" i="1"/>
  <c r="P63" i="1"/>
  <c r="N64" i="1"/>
  <c r="O64" i="1"/>
  <c r="P64" i="1"/>
  <c r="N65" i="1"/>
  <c r="O65" i="1"/>
  <c r="P65" i="1"/>
  <c r="N66" i="1"/>
  <c r="O66" i="1"/>
  <c r="P66" i="1"/>
  <c r="N67" i="1"/>
  <c r="O67" i="1"/>
  <c r="P67" i="1"/>
  <c r="O68" i="1"/>
  <c r="P68" i="1"/>
  <c r="N69" i="1"/>
  <c r="O69" i="1"/>
  <c r="P69" i="1"/>
  <c r="N70" i="1"/>
  <c r="O70" i="1"/>
  <c r="P70" i="1"/>
  <c r="N71" i="1"/>
  <c r="O71" i="1"/>
  <c r="P71" i="1"/>
  <c r="N72" i="1"/>
  <c r="O72" i="1"/>
  <c r="P72" i="1"/>
  <c r="N73" i="1"/>
  <c r="O73" i="1"/>
  <c r="P73" i="1"/>
  <c r="N50" i="1"/>
  <c r="O50" i="1"/>
  <c r="P50" i="1"/>
  <c r="N51" i="1"/>
  <c r="O51" i="1"/>
  <c r="P51" i="1"/>
  <c r="N52" i="1"/>
  <c r="O52" i="1"/>
  <c r="P52" i="1"/>
  <c r="N53" i="1"/>
  <c r="O53" i="1"/>
  <c r="P53" i="1"/>
  <c r="N54" i="1"/>
  <c r="O54" i="1"/>
  <c r="P54" i="1"/>
  <c r="N55" i="1"/>
  <c r="O55" i="1"/>
  <c r="P55" i="1"/>
  <c r="N56" i="1"/>
  <c r="O56" i="1"/>
  <c r="P56" i="1"/>
  <c r="N57" i="1"/>
  <c r="O57" i="1"/>
  <c r="P57" i="1"/>
  <c r="N58" i="1"/>
  <c r="O58" i="1"/>
  <c r="P58" i="1"/>
  <c r="M50" i="1"/>
  <c r="M51" i="1"/>
  <c r="M52" i="1"/>
  <c r="M53" i="1"/>
  <c r="M54" i="1"/>
  <c r="M55" i="1"/>
  <c r="M56" i="1"/>
  <c r="M57" i="1"/>
  <c r="M58" i="1"/>
  <c r="P48" i="1"/>
  <c r="N48" i="1"/>
  <c r="O48" i="1"/>
  <c r="N35" i="1"/>
  <c r="O35" i="1"/>
  <c r="P35" i="1"/>
  <c r="N36" i="1"/>
  <c r="O36" i="1"/>
  <c r="P36" i="1"/>
  <c r="N37" i="1"/>
  <c r="O37" i="1"/>
  <c r="P37" i="1"/>
  <c r="N38" i="1"/>
  <c r="O38" i="1"/>
  <c r="P38" i="1"/>
  <c r="N39" i="1"/>
  <c r="O39" i="1"/>
  <c r="P39" i="1"/>
  <c r="N40" i="1"/>
  <c r="O40" i="1"/>
  <c r="P40" i="1"/>
  <c r="N41" i="1"/>
  <c r="O41" i="1"/>
  <c r="P41" i="1"/>
  <c r="N42" i="1"/>
  <c r="O42" i="1"/>
  <c r="P42" i="1"/>
  <c r="N43" i="1"/>
  <c r="O43" i="1"/>
  <c r="P43" i="1"/>
  <c r="N44" i="1"/>
  <c r="O44" i="1"/>
  <c r="P44" i="1"/>
  <c r="N45" i="1"/>
  <c r="O45" i="1"/>
  <c r="P45" i="1"/>
  <c r="N46" i="1"/>
  <c r="O46" i="1"/>
  <c r="P46" i="1"/>
  <c r="N33" i="1"/>
  <c r="O33" i="1"/>
  <c r="P33" i="1"/>
  <c r="N34" i="1"/>
  <c r="O34" i="1"/>
  <c r="P34" i="1"/>
  <c r="N19" i="1"/>
  <c r="O19" i="1"/>
  <c r="P19" i="1"/>
  <c r="N20" i="1"/>
  <c r="O20" i="1"/>
  <c r="P20" i="1"/>
  <c r="N21" i="1"/>
  <c r="O21" i="1"/>
  <c r="P21" i="1"/>
  <c r="N22" i="1"/>
  <c r="O22" i="1"/>
  <c r="P22" i="1"/>
  <c r="N23" i="1"/>
  <c r="O23" i="1"/>
  <c r="P23" i="1"/>
  <c r="N24" i="1"/>
  <c r="O24" i="1"/>
  <c r="P24" i="1"/>
  <c r="N25" i="1"/>
  <c r="O25" i="1"/>
  <c r="P25" i="1"/>
  <c r="N26" i="1"/>
  <c r="O26" i="1"/>
  <c r="P26" i="1"/>
  <c r="N27" i="1"/>
  <c r="O27" i="1"/>
  <c r="P27" i="1"/>
  <c r="N28" i="1"/>
  <c r="O28" i="1"/>
  <c r="P28" i="1"/>
  <c r="N29" i="1"/>
  <c r="O29" i="1"/>
  <c r="P29" i="1"/>
  <c r="N30" i="1"/>
  <c r="O30" i="1"/>
  <c r="P30" i="1"/>
  <c r="N31" i="1"/>
  <c r="O31" i="1"/>
  <c r="P31" i="1"/>
  <c r="N18" i="1"/>
  <c r="O18" i="1"/>
  <c r="P18" i="1"/>
  <c r="N7" i="1"/>
  <c r="O7" i="1"/>
  <c r="P7" i="1"/>
  <c r="N8" i="1"/>
  <c r="O8" i="1"/>
  <c r="P8" i="1"/>
  <c r="N10" i="1"/>
  <c r="O10" i="1"/>
  <c r="P10" i="1"/>
  <c r="N11" i="1"/>
  <c r="O11" i="1"/>
  <c r="P11" i="1"/>
  <c r="N12" i="1"/>
  <c r="O12" i="1"/>
  <c r="P12" i="1"/>
  <c r="N13" i="1"/>
  <c r="O13" i="1"/>
  <c r="P13" i="1"/>
  <c r="N14" i="1"/>
  <c r="O14" i="1"/>
  <c r="P14" i="1"/>
  <c r="N15" i="1"/>
  <c r="O15" i="1"/>
  <c r="P15" i="1"/>
  <c r="N16" i="1"/>
  <c r="O16" i="1"/>
  <c r="P16" i="1"/>
  <c r="M62" i="1"/>
  <c r="M63" i="1"/>
  <c r="M64" i="1"/>
  <c r="M65" i="1"/>
  <c r="M66" i="1"/>
  <c r="M67" i="1"/>
  <c r="M68" i="1"/>
  <c r="M69" i="1"/>
  <c r="M70" i="1"/>
  <c r="M71" i="1"/>
  <c r="M72" i="1"/>
  <c r="M73" i="1"/>
  <c r="M61" i="1"/>
  <c r="M60" i="1"/>
  <c r="M49" i="1"/>
  <c r="M48" i="1"/>
  <c r="M36" i="1"/>
  <c r="M37" i="1"/>
  <c r="M38" i="1"/>
  <c r="M39" i="1"/>
  <c r="M40" i="1"/>
  <c r="M41" i="1"/>
  <c r="M42" i="1"/>
  <c r="M43" i="1"/>
  <c r="M44" i="1"/>
  <c r="M45" i="1"/>
  <c r="M46" i="1"/>
  <c r="M35" i="1"/>
  <c r="M20" i="1"/>
  <c r="M21" i="1"/>
  <c r="M22" i="1"/>
  <c r="M23" i="1"/>
  <c r="M24" i="1"/>
  <c r="M25" i="1"/>
  <c r="M26" i="1"/>
  <c r="M27" i="1"/>
  <c r="M28" i="1"/>
  <c r="M29" i="1"/>
  <c r="M30" i="1"/>
  <c r="M31" i="1"/>
  <c r="M19" i="1"/>
  <c r="M18" i="1"/>
  <c r="M7" i="1"/>
  <c r="M10" i="1"/>
  <c r="M11" i="1"/>
  <c r="M12" i="1"/>
  <c r="M13" i="1"/>
  <c r="M14" i="1"/>
  <c r="M15" i="1"/>
  <c r="M16" i="1"/>
  <c r="M8" i="1"/>
  <c r="E33" i="1"/>
  <c r="F33" i="1"/>
  <c r="G33" i="1"/>
  <c r="H33" i="1"/>
  <c r="E62" i="1"/>
  <c r="F62" i="1"/>
  <c r="F60" i="1" s="1"/>
  <c r="G62" i="1"/>
  <c r="H62" i="1"/>
  <c r="H60" i="1" s="1"/>
  <c r="E60" i="1"/>
  <c r="G60" i="1"/>
  <c r="D60" i="1"/>
  <c r="E48" i="1"/>
  <c r="F48" i="1"/>
  <c r="F34" i="1" s="1"/>
  <c r="G48" i="1"/>
  <c r="H48" i="1"/>
  <c r="H34" i="1" s="1"/>
  <c r="D48" i="1"/>
  <c r="H35" i="1"/>
  <c r="E34" i="1"/>
  <c r="G34" i="1"/>
  <c r="D34" i="1"/>
  <c r="M34" i="1" s="1"/>
  <c r="E35" i="1"/>
  <c r="F35" i="1"/>
  <c r="G35" i="1"/>
  <c r="E18" i="1"/>
  <c r="F18" i="1"/>
  <c r="G18" i="1"/>
  <c r="H18" i="1"/>
  <c r="D18" i="1"/>
  <c r="D6" i="1"/>
  <c r="D34" i="3" s="1"/>
  <c r="D37" i="3" s="1"/>
  <c r="E20" i="2" l="1"/>
  <c r="E21" i="2" s="1"/>
  <c r="E24" i="2" s="1"/>
  <c r="E26" i="2" s="1"/>
  <c r="G26" i="4"/>
  <c r="G49" i="4" s="1"/>
  <c r="D33" i="3"/>
  <c r="D5" i="1"/>
  <c r="D33" i="1"/>
  <c r="Q20" i="1" l="1"/>
  <c r="Q22" i="1"/>
  <c r="Q24" i="1"/>
  <c r="Q26" i="1"/>
  <c r="Q28" i="1"/>
  <c r="Q30" i="1"/>
  <c r="Q19" i="1"/>
  <c r="Q10" i="1"/>
  <c r="Q12" i="1"/>
  <c r="Q14" i="1"/>
  <c r="Q16" i="1"/>
  <c r="Q21" i="1"/>
  <c r="Q23" i="1"/>
  <c r="Q25" i="1"/>
  <c r="Q27" i="1"/>
  <c r="Q29" i="1"/>
  <c r="Q31" i="1"/>
  <c r="Q9" i="1"/>
  <c r="Q11" i="1"/>
  <c r="Q13" i="1"/>
  <c r="Q15" i="1"/>
  <c r="I33" i="1"/>
  <c r="D2" i="1"/>
  <c r="M33" i="1"/>
  <c r="D74" i="1"/>
  <c r="Q18" i="1" l="1"/>
  <c r="Q5" i="1" l="1"/>
  <c r="I9" i="1"/>
  <c r="M9" i="1"/>
  <c r="E6" i="1"/>
  <c r="O9" i="1" l="1"/>
  <c r="G6" i="1"/>
  <c r="K9" i="1"/>
  <c r="I6" i="1"/>
  <c r="M6" i="1"/>
  <c r="E34" i="3"/>
  <c r="E37" i="3" s="1"/>
  <c r="E33" i="3"/>
  <c r="E5" i="1"/>
  <c r="J9" i="1"/>
  <c r="N9" i="1"/>
  <c r="F6" i="1"/>
  <c r="N6" i="1" l="1"/>
  <c r="F34" i="3"/>
  <c r="F37" i="3" s="1"/>
  <c r="F33" i="3"/>
  <c r="J6" i="1"/>
  <c r="F5" i="1"/>
  <c r="L9" i="1"/>
  <c r="H6" i="1"/>
  <c r="P9" i="1"/>
  <c r="R22" i="1"/>
  <c r="R14" i="1"/>
  <c r="R25" i="1"/>
  <c r="R29" i="1"/>
  <c r="R11" i="1"/>
  <c r="I5" i="1"/>
  <c r="R21" i="1"/>
  <c r="E74" i="1"/>
  <c r="R8" i="1"/>
  <c r="R15" i="1"/>
  <c r="R26" i="1"/>
  <c r="R30" i="1"/>
  <c r="R19" i="1"/>
  <c r="R27" i="1"/>
  <c r="R16" i="1"/>
  <c r="R10" i="1"/>
  <c r="R23" i="1"/>
  <c r="R20" i="1"/>
  <c r="R24" i="1"/>
  <c r="R28" i="1"/>
  <c r="R12" i="1"/>
  <c r="M5" i="1"/>
  <c r="E2" i="1"/>
  <c r="R31" i="1"/>
  <c r="R13" i="1"/>
  <c r="R7" i="1"/>
  <c r="K6" i="1"/>
  <c r="O6" i="1"/>
  <c r="G34" i="3"/>
  <c r="G37" i="3" s="1"/>
  <c r="G33" i="3"/>
  <c r="G5" i="1"/>
  <c r="R9" i="1"/>
  <c r="T23" i="1" l="1"/>
  <c r="T13" i="1"/>
  <c r="T26" i="1"/>
  <c r="T24" i="1"/>
  <c r="O5" i="1"/>
  <c r="K5" i="1"/>
  <c r="T27" i="1"/>
  <c r="T29" i="1"/>
  <c r="T25" i="1"/>
  <c r="T8" i="1"/>
  <c r="T22" i="1"/>
  <c r="G74" i="1"/>
  <c r="T19" i="1"/>
  <c r="T7" i="1"/>
  <c r="T21" i="1"/>
  <c r="T20" i="1"/>
  <c r="G2" i="1"/>
  <c r="T28" i="1"/>
  <c r="T14" i="1"/>
  <c r="T15" i="1"/>
  <c r="T11" i="1"/>
  <c r="T31" i="1"/>
  <c r="T12" i="1"/>
  <c r="T10" i="1"/>
  <c r="T16" i="1"/>
  <c r="T30" i="1"/>
  <c r="T9" i="1"/>
  <c r="R18" i="1"/>
  <c r="L6" i="1"/>
  <c r="P6" i="1"/>
  <c r="H5" i="1"/>
  <c r="H34" i="3"/>
  <c r="H37" i="3" s="1"/>
  <c r="H33" i="3"/>
  <c r="R6" i="1"/>
  <c r="R5" i="1" s="1"/>
  <c r="S23" i="1"/>
  <c r="S12" i="1"/>
  <c r="S28" i="1"/>
  <c r="S22" i="1"/>
  <c r="S14" i="1"/>
  <c r="S21" i="1"/>
  <c r="S29" i="1"/>
  <c r="J5" i="1"/>
  <c r="S31" i="1"/>
  <c r="F74" i="1"/>
  <c r="S30" i="1"/>
  <c r="S16" i="1"/>
  <c r="S19" i="1"/>
  <c r="S7" i="1"/>
  <c r="S13" i="1"/>
  <c r="S27" i="1"/>
  <c r="N5" i="1"/>
  <c r="S24" i="1"/>
  <c r="S15" i="1"/>
  <c r="S25" i="1"/>
  <c r="S11" i="1"/>
  <c r="S8" i="1"/>
  <c r="S10" i="1"/>
  <c r="S26" i="1"/>
  <c r="S20" i="1"/>
  <c r="F2" i="1"/>
  <c r="S9" i="1"/>
  <c r="S6" i="1" l="1"/>
  <c r="T6" i="1"/>
  <c r="S18" i="1"/>
  <c r="L5" i="1"/>
  <c r="U16" i="1"/>
  <c r="U23" i="1"/>
  <c r="U26" i="1"/>
  <c r="U11" i="1"/>
  <c r="H2" i="1"/>
  <c r="U13" i="1"/>
  <c r="P5" i="1"/>
  <c r="U28" i="1"/>
  <c r="U30" i="1"/>
  <c r="U14" i="1"/>
  <c r="U15" i="1"/>
  <c r="U19" i="1"/>
  <c r="U25" i="1"/>
  <c r="U8" i="1"/>
  <c r="U10" i="1"/>
  <c r="U22" i="1"/>
  <c r="U24" i="1"/>
  <c r="U27" i="1"/>
  <c r="U31" i="1"/>
  <c r="U21" i="1"/>
  <c r="U12" i="1"/>
  <c r="H74" i="1"/>
  <c r="U20" i="1"/>
  <c r="U29" i="1"/>
  <c r="U7" i="1"/>
  <c r="U9" i="1"/>
  <c r="T18" i="1"/>
  <c r="T5" i="1" l="1"/>
  <c r="U18" i="1"/>
  <c r="U6" i="1"/>
  <c r="U5" i="1" s="1"/>
  <c r="S5" i="1"/>
</calcChain>
</file>

<file path=xl/comments1.xml><?xml version="1.0" encoding="utf-8"?>
<comments xmlns="http://schemas.openxmlformats.org/spreadsheetml/2006/main">
  <authors>
    <author>Автор</author>
  </authors>
  <commentList>
    <comment ref="E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приб/убыт
</t>
        </r>
      </text>
    </comment>
  </commentList>
</comments>
</file>

<file path=xl/sharedStrings.xml><?xml version="1.0" encoding="utf-8"?>
<sst xmlns="http://schemas.openxmlformats.org/spreadsheetml/2006/main" count="353" uniqueCount="261">
  <si>
    <t>Проверка (A - DE):</t>
  </si>
  <si>
    <t>Горизонтальный анализ</t>
  </si>
  <si>
    <t>Вертикальный анализ</t>
  </si>
  <si>
    <t>T1</t>
  </si>
  <si>
    <t>Т2</t>
  </si>
  <si>
    <t>Т3</t>
  </si>
  <si>
    <t>Т4</t>
  </si>
  <si>
    <t>Т5</t>
  </si>
  <si>
    <t>Т2 - T1</t>
  </si>
  <si>
    <t>Т3 - Т2</t>
  </si>
  <si>
    <t>Т4 - Т3</t>
  </si>
  <si>
    <t>Т5 - Т4</t>
  </si>
  <si>
    <t>Т2/T1</t>
  </si>
  <si>
    <t>Т3/Т2</t>
  </si>
  <si>
    <t>Т4/Т3</t>
  </si>
  <si>
    <t>Т5/Т4</t>
  </si>
  <si>
    <t>Активы</t>
  </si>
  <si>
    <t>Assets</t>
  </si>
  <si>
    <t>A</t>
  </si>
  <si>
    <t>Текущие активы</t>
  </si>
  <si>
    <t>Current assets</t>
  </si>
  <si>
    <t>CA</t>
  </si>
  <si>
    <t>Денежные средства</t>
  </si>
  <si>
    <t>Cash</t>
  </si>
  <si>
    <t>CASH</t>
  </si>
  <si>
    <t>Краткосрочные финанасовые вложения</t>
  </si>
  <si>
    <t>Marketable securities</t>
  </si>
  <si>
    <t>MS</t>
  </si>
  <si>
    <t>-</t>
  </si>
  <si>
    <t>Дебиторская задолженность</t>
  </si>
  <si>
    <t>Accounts receivable</t>
  </si>
  <si>
    <t>AR</t>
  </si>
  <si>
    <t>Запасы</t>
  </si>
  <si>
    <t>Inventories</t>
  </si>
  <si>
    <t>INV</t>
  </si>
  <si>
    <t>Авансированные расходы (расходы будущих периодов)</t>
  </si>
  <si>
    <t>Prepaid expenses</t>
  </si>
  <si>
    <t>PE</t>
  </si>
  <si>
    <t>Прочие текущие активы</t>
  </si>
  <si>
    <t>Others current assets</t>
  </si>
  <si>
    <t>OCA</t>
  </si>
  <si>
    <t>Долгосрочные активы</t>
  </si>
  <si>
    <t>Fixed assets</t>
  </si>
  <si>
    <t>FA</t>
  </si>
  <si>
    <t>Земля</t>
  </si>
  <si>
    <t>Land</t>
  </si>
  <si>
    <t>Здания и сооружения</t>
  </si>
  <si>
    <t>Buildings property</t>
  </si>
  <si>
    <t>Производственное оборудование</t>
  </si>
  <si>
    <t>Equipments</t>
  </si>
  <si>
    <t>Транспорт</t>
  </si>
  <si>
    <t>Transport</t>
  </si>
  <si>
    <t>Незавершенные капитальные вложения</t>
  </si>
  <si>
    <t>Долгосрочные финансовые вложения</t>
  </si>
  <si>
    <t>Investments</t>
  </si>
  <si>
    <t>Нематериальные активы</t>
  </si>
  <si>
    <t>Intangible assets</t>
  </si>
  <si>
    <t>Прочие постоянные активы</t>
  </si>
  <si>
    <t>Other fixed assets</t>
  </si>
  <si>
    <t>Обязательства и капитал</t>
  </si>
  <si>
    <t>Debts &amp; Equities</t>
  </si>
  <si>
    <t>DE</t>
  </si>
  <si>
    <t>Обязательства</t>
  </si>
  <si>
    <t>Outside liabilities (CL+FL)</t>
  </si>
  <si>
    <t>OL</t>
  </si>
  <si>
    <t>Краткосрочные обязательства</t>
  </si>
  <si>
    <t>Current liabilities</t>
  </si>
  <si>
    <t>CL</t>
  </si>
  <si>
    <t>Краткосрочные займы</t>
  </si>
  <si>
    <t>Short term loans (Short term debts)</t>
  </si>
  <si>
    <t>SD</t>
  </si>
  <si>
    <t>Векселя к оплате</t>
  </si>
  <si>
    <t>Promissory notes</t>
  </si>
  <si>
    <t>Кредиторская задолженность</t>
  </si>
  <si>
    <t>Accounts payable</t>
  </si>
  <si>
    <t>AP</t>
  </si>
  <si>
    <t>Текущие выплаты по налогам</t>
  </si>
  <si>
    <t>Provision for taxation</t>
  </si>
  <si>
    <t>Текущие выплаты по долгосрочным обязательствам</t>
  </si>
  <si>
    <t>Interest due on fixed</t>
  </si>
  <si>
    <t>Резервы предстоящих платежей</t>
  </si>
  <si>
    <t>Авансы полученные</t>
  </si>
  <si>
    <t>Прочие беспроцентные краткоср. об-ва</t>
  </si>
  <si>
    <t>Other current liabilities</t>
  </si>
  <si>
    <t>OCL</t>
  </si>
  <si>
    <t>Долгосрочные обязательства</t>
  </si>
  <si>
    <t>Fixed liabilities</t>
  </si>
  <si>
    <t>FL</t>
  </si>
  <si>
    <t>Долгосрочные займы</t>
  </si>
  <si>
    <t>Long term loan  (Long term debts)</t>
  </si>
  <si>
    <t>LD</t>
  </si>
  <si>
    <t>Долгосрочные облигации</t>
  </si>
  <si>
    <t>Bonds</t>
  </si>
  <si>
    <t>Отсроченные налоги</t>
  </si>
  <si>
    <t>Deferred taxes</t>
  </si>
  <si>
    <t>Прочие долгосрочные обязательства</t>
  </si>
  <si>
    <t>Other fixed liabilities</t>
  </si>
  <si>
    <t>Собственный капитал</t>
  </si>
  <si>
    <t>Equities</t>
  </si>
  <si>
    <t>E</t>
  </si>
  <si>
    <t>Средства вложенные владельцами</t>
  </si>
  <si>
    <t>Owner's fund</t>
  </si>
  <si>
    <t>Акционерный капитал</t>
  </si>
  <si>
    <t>Shareholders equity</t>
  </si>
  <si>
    <t xml:space="preserve">  Привилегированные акции</t>
  </si>
  <si>
    <t xml:space="preserve">  Обыкновенные акции</t>
  </si>
  <si>
    <t>(-) Акции выкупленные у владельцев</t>
  </si>
  <si>
    <t>Нераспределенная прибыль</t>
  </si>
  <si>
    <t>Retained earnings</t>
  </si>
  <si>
    <t>RE</t>
  </si>
  <si>
    <t>Добавочный капитал</t>
  </si>
  <si>
    <t>Capital surplus</t>
  </si>
  <si>
    <t>Фонды и резервы</t>
  </si>
  <si>
    <t>Capital reserves</t>
  </si>
  <si>
    <t>Суммы статей обозначенные (-) вводить с обратным знаком</t>
  </si>
  <si>
    <t>Баланс</t>
  </si>
  <si>
    <t>Balance sheet</t>
  </si>
  <si>
    <t>Ставка налога на прибыль</t>
  </si>
  <si>
    <t>Tax rate</t>
  </si>
  <si>
    <t>T</t>
  </si>
  <si>
    <t>+</t>
  </si>
  <si>
    <t>Выручка</t>
  </si>
  <si>
    <t>Sales</t>
  </si>
  <si>
    <t>SAL</t>
  </si>
  <si>
    <t>Стоимость реализованных товаров и услуг</t>
  </si>
  <si>
    <t>Cost of goods sold</t>
  </si>
  <si>
    <t>COGS</t>
  </si>
  <si>
    <t>=</t>
  </si>
  <si>
    <t>Валовая прибыль</t>
  </si>
  <si>
    <t>Gross profit</t>
  </si>
  <si>
    <t>GP</t>
  </si>
  <si>
    <t>Общефирменные, коммерческие и управленческие расходы (операционные расходы)</t>
  </si>
  <si>
    <t>Selling, general and administrative expenses</t>
  </si>
  <si>
    <t>SGA</t>
  </si>
  <si>
    <t>Амортизация</t>
  </si>
  <si>
    <t>Depreciation and amorization</t>
  </si>
  <si>
    <t>DA</t>
  </si>
  <si>
    <t>Прибыль от основной деятельности</t>
  </si>
  <si>
    <t>Operating profit</t>
  </si>
  <si>
    <t>OP</t>
  </si>
  <si>
    <t>Прочие доходы</t>
  </si>
  <si>
    <t>Other incom</t>
  </si>
  <si>
    <t>OI</t>
  </si>
  <si>
    <t>Прочие расходы</t>
  </si>
  <si>
    <t>Other expenses</t>
  </si>
  <si>
    <t>OE</t>
  </si>
  <si>
    <t>Прибыль до вычета процентов и налогов</t>
  </si>
  <si>
    <t>Earning before interest and taxes</t>
  </si>
  <si>
    <t>EBIT</t>
  </si>
  <si>
    <t>Процентные доходы и дивиденды</t>
  </si>
  <si>
    <t>Finance incom</t>
  </si>
  <si>
    <t>FI</t>
  </si>
  <si>
    <t>Процентные расходы</t>
  </si>
  <si>
    <t>Interest expenses</t>
  </si>
  <si>
    <t>I</t>
  </si>
  <si>
    <t>Прибыль до вычета налогов</t>
  </si>
  <si>
    <t>Earning before taxes</t>
  </si>
  <si>
    <t>EBT</t>
  </si>
  <si>
    <t>Налог на прибыль</t>
  </si>
  <si>
    <t>Taxes</t>
  </si>
  <si>
    <t>TAX</t>
  </si>
  <si>
    <t>Чистая прибыль</t>
  </si>
  <si>
    <t>Net profit</t>
  </si>
  <si>
    <t>NP</t>
  </si>
  <si>
    <t>Дивиденды по привилегированным акциям</t>
  </si>
  <si>
    <t>DIVps</t>
  </si>
  <si>
    <t>Другие выплаты из чистой прибыли</t>
  </si>
  <si>
    <t>Прибыль к распределению</t>
  </si>
  <si>
    <t>Earning available to common</t>
  </si>
  <si>
    <t>EAC</t>
  </si>
  <si>
    <t>Дивиденды по обыкновенным акциям</t>
  </si>
  <si>
    <t>DIV</t>
  </si>
  <si>
    <t>Retained earning</t>
  </si>
  <si>
    <t>Отчет о прибылях и убытках</t>
  </si>
  <si>
    <t>Profit and loss statement</t>
  </si>
  <si>
    <t>Дополнительные показатели по Балансу</t>
  </si>
  <si>
    <t>Обозначения см. листы Balance и Profit Loss</t>
  </si>
  <si>
    <t>NWC</t>
  </si>
  <si>
    <t>Net working capital</t>
  </si>
  <si>
    <t>Чистый оборотный капитал</t>
  </si>
  <si>
    <t xml:space="preserve">NWC = </t>
  </si>
  <si>
    <t>CA - CL</t>
  </si>
  <si>
    <t>WCR</t>
  </si>
  <si>
    <t>Working capital requirement</t>
  </si>
  <si>
    <t>Потребность в оборотном капитале (рабочий капитал)</t>
  </si>
  <si>
    <t xml:space="preserve">WCR = </t>
  </si>
  <si>
    <t>(CA-CASH-MS) - (CL-SD)</t>
  </si>
  <si>
    <t>ND</t>
  </si>
  <si>
    <t>Net debt</t>
  </si>
  <si>
    <t>Чистый долг (чистая кредитная позиция)</t>
  </si>
  <si>
    <t xml:space="preserve">ND = </t>
  </si>
  <si>
    <t>SD + LD - (CASH+MS)</t>
  </si>
  <si>
    <t>NFA</t>
  </si>
  <si>
    <t>Net fixed assents</t>
  </si>
  <si>
    <t>Чистые долгосрочные активы (долгосрочные активы минус амортизация)</t>
  </si>
  <si>
    <t xml:space="preserve">NFA = </t>
  </si>
  <si>
    <t>Активы уже отражены в балансе за минусом амортизации</t>
  </si>
  <si>
    <t>NA</t>
  </si>
  <si>
    <t>Net assent</t>
  </si>
  <si>
    <t>Чистые активы</t>
  </si>
  <si>
    <t xml:space="preserve">NA = </t>
  </si>
  <si>
    <t>WCR + NFA</t>
  </si>
  <si>
    <t>IC</t>
  </si>
  <si>
    <t>Invested capital</t>
  </si>
  <si>
    <t>Вложенные средства</t>
  </si>
  <si>
    <t xml:space="preserve">IC = </t>
  </si>
  <si>
    <t>ND + E</t>
  </si>
  <si>
    <t>31.12.2013 - 31.12.2014</t>
  </si>
  <si>
    <t>31.12.2014 - 31.12.2015</t>
  </si>
  <si>
    <t>31.12.2015 - 31.12.2016</t>
  </si>
  <si>
    <t>Период T1-T2</t>
  </si>
  <si>
    <t>Период T2-T3</t>
  </si>
  <si>
    <t>Период T3-T4</t>
  </si>
  <si>
    <t>Период T4-T5</t>
  </si>
  <si>
    <t>+(-)</t>
  </si>
  <si>
    <t>Уменьшение (увеличение) дебиторской задолженности</t>
  </si>
  <si>
    <t>Денежные средства полученные от клиентов</t>
  </si>
  <si>
    <t>Кл</t>
  </si>
  <si>
    <t xml:space="preserve">Себестоимость </t>
  </si>
  <si>
    <t>Увеличение (уменьшение) товарных запасов</t>
  </si>
  <si>
    <t>Уменьшение (увеличение) кредиторской задолженности</t>
  </si>
  <si>
    <t>Выплаты поставщикам и персоналу</t>
  </si>
  <si>
    <t>ПП</t>
  </si>
  <si>
    <t>Уменьшение (увеличение) процентов к уплате</t>
  </si>
  <si>
    <t>Уменьшение (увеличение) резервов предстоящих платежей</t>
  </si>
  <si>
    <t>Прочие расходы (доходы)</t>
  </si>
  <si>
    <t>Процентные расходы, прочие текущие доходы и расходы</t>
  </si>
  <si>
    <t>%</t>
  </si>
  <si>
    <t>Налоги</t>
  </si>
  <si>
    <t>Уменьшение (увеличение) задолженности/резервов по налоговым платежам</t>
  </si>
  <si>
    <t>Выплаченные налоги</t>
  </si>
  <si>
    <t>Налог</t>
  </si>
  <si>
    <t>1-2-3-4</t>
  </si>
  <si>
    <t>Денежный поток от операционной деятельности</t>
  </si>
  <si>
    <t>CFFO</t>
  </si>
  <si>
    <t>Денежный поток от инвестиционной деятельности</t>
  </si>
  <si>
    <t>Cash flow from investments (CFFI)</t>
  </si>
  <si>
    <t>Уменьшение (увеличение) долгосрочных активов</t>
  </si>
  <si>
    <t>Уменьшение (увеличение) краткосрочных вложений</t>
  </si>
  <si>
    <t>Уменьшение (увеличение) прочих текущих активов</t>
  </si>
  <si>
    <t>CFFI</t>
  </si>
  <si>
    <t>Денежный поток от финансовой деятельности</t>
  </si>
  <si>
    <t>Cash flow from financing (CFFF)</t>
  </si>
  <si>
    <t>Увеличение (уменьшение) краткосрочных кредитов и займов</t>
  </si>
  <si>
    <t>Увеличение (уменьшение) долгосрочных кредитов и займов</t>
  </si>
  <si>
    <t>Увеличение (уменьшение) средства вложенных владельцами</t>
  </si>
  <si>
    <t>Увеличение акционерного капитала</t>
  </si>
  <si>
    <t>Дивиденды</t>
  </si>
  <si>
    <t>Целевое финансирование</t>
  </si>
  <si>
    <t>CFFF</t>
  </si>
  <si>
    <t>CFFO+CFFI+CFFF</t>
  </si>
  <si>
    <t>Суммарный денежный поток</t>
  </si>
  <si>
    <t>CF</t>
  </si>
  <si>
    <t>Статья баланса"Денежные средства"</t>
  </si>
  <si>
    <t>На начало периода</t>
  </si>
  <si>
    <t>На конец периода</t>
  </si>
  <si>
    <t>Изменение</t>
  </si>
  <si>
    <t>Движение денежных средств</t>
  </si>
  <si>
    <t>Statement of cash flow</t>
  </si>
  <si>
    <t>31.12.2016 - 31.12.2017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</si>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</sst>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sz val="8"/>
      <color indexed="10"/>
      <name val="Verdana"/>
      <family val="2"/>
      <charset val="204"/>
    </font>
    <font>
      <sz val="8"/>
      <color indexed="9"/>
      <name val="Verdana"/>
      <family val="2"/>
      <charset val="204"/>
    </font>
    <font>
      <b/>
      <sz val="8"/>
      <color indexed="9"/>
      <name val="Verdana"/>
      <family val="2"/>
      <charset val="204"/>
    </font>
    <font>
      <sz val="8"/>
      <color indexed="8"/>
      <name val="Verdana"/>
      <family val="2"/>
      <charset val="204"/>
    </font>
    <font>
      <sz val="8"/>
      <color indexed="62"/>
      <name val="Verdana"/>
      <family val="2"/>
      <charset val="204"/>
    </font>
    <font>
      <b/>
      <sz val="8"/>
      <color indexed="63"/>
      <name val="Verdana"/>
      <family val="2"/>
      <charset val="204"/>
    </font>
    <font>
      <b/>
      <sz val="8"/>
      <color indexed="52"/>
      <name val="Verdana"/>
      <family val="2"/>
      <charset val="204"/>
    </font>
    <font>
      <b/>
      <sz val="15"/>
      <color indexed="56"/>
      <name val="Verdana"/>
      <family val="2"/>
      <charset val="204"/>
    </font>
    <font>
      <b/>
      <sz val="13"/>
      <color indexed="56"/>
      <name val="Verdana"/>
      <family val="2"/>
      <charset val="204"/>
    </font>
    <font>
      <b/>
      <sz val="11"/>
      <color indexed="56"/>
      <name val="Verdana"/>
      <family val="2"/>
      <charset val="204"/>
    </font>
    <font>
      <b/>
      <sz val="8"/>
      <color indexed="8"/>
      <name val="Verdana"/>
      <family val="2"/>
      <charset val="204"/>
    </font>
    <font>
      <b/>
      <sz val="18"/>
      <color indexed="56"/>
      <name val="Cambria"/>
      <family val="2"/>
      <charset val="204"/>
    </font>
    <font>
      <sz val="8"/>
      <color indexed="60"/>
      <name val="Verdana"/>
      <family val="2"/>
      <charset val="204"/>
    </font>
    <font>
      <sz val="8"/>
      <color indexed="20"/>
      <name val="Verdana"/>
      <family val="2"/>
      <charset val="204"/>
    </font>
    <font>
      <i/>
      <sz val="8"/>
      <color indexed="23"/>
      <name val="Verdana"/>
      <family val="2"/>
      <charset val="204"/>
    </font>
    <font>
      <sz val="8"/>
      <color indexed="52"/>
      <name val="Verdana"/>
      <family val="2"/>
      <charset val="204"/>
    </font>
    <font>
      <sz val="8"/>
      <color indexed="17"/>
      <name val="Verdana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trike/>
      <sz val="10"/>
      <color indexed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9"/>
      <name val="Times New Roman"/>
      <family val="1"/>
      <charset val="204"/>
    </font>
    <font>
      <b/>
      <sz val="10"/>
      <name val="Verdana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1" fillId="0" borderId="0"/>
    <xf numFmtId="0" fontId="7" fillId="2" borderId="0" applyNumberFormat="0" applyBorder="0" applyAlignment="0" applyProtection="0"/>
    <xf numFmtId="0" fontId="21" fillId="2" borderId="0" applyNumberFormat="0" applyBorder="0" applyAlignment="0" applyProtection="0"/>
    <xf numFmtId="0" fontId="7" fillId="3" borderId="0" applyNumberFormat="0" applyBorder="0" applyAlignment="0" applyProtection="0"/>
    <xf numFmtId="0" fontId="21" fillId="3" borderId="0" applyNumberFormat="0" applyBorder="0" applyAlignment="0" applyProtection="0"/>
    <xf numFmtId="0" fontId="7" fillId="4" borderId="0" applyNumberFormat="0" applyBorder="0" applyAlignment="0" applyProtection="0"/>
    <xf numFmtId="0" fontId="21" fillId="4" borderId="0" applyNumberFormat="0" applyBorder="0" applyAlignment="0" applyProtection="0"/>
    <xf numFmtId="0" fontId="7" fillId="5" borderId="0" applyNumberFormat="0" applyBorder="0" applyAlignment="0" applyProtection="0"/>
    <xf numFmtId="0" fontId="21" fillId="5" borderId="0" applyNumberFormat="0" applyBorder="0" applyAlignment="0" applyProtection="0"/>
    <xf numFmtId="0" fontId="7" fillId="6" borderId="0" applyNumberFormat="0" applyBorder="0" applyAlignment="0" applyProtection="0"/>
    <xf numFmtId="0" fontId="21" fillId="6" borderId="0" applyNumberFormat="0" applyBorder="0" applyAlignment="0" applyProtection="0"/>
    <xf numFmtId="0" fontId="7" fillId="7" borderId="0" applyNumberFormat="0" applyBorder="0" applyAlignment="0" applyProtection="0"/>
    <xf numFmtId="0" fontId="21" fillId="7" borderId="0" applyNumberFormat="0" applyBorder="0" applyAlignment="0" applyProtection="0"/>
    <xf numFmtId="0" fontId="7" fillId="8" borderId="0" applyNumberFormat="0" applyBorder="0" applyAlignment="0" applyProtection="0"/>
    <xf numFmtId="0" fontId="21" fillId="8" borderId="0" applyNumberFormat="0" applyBorder="0" applyAlignment="0" applyProtection="0"/>
    <xf numFmtId="0" fontId="7" fillId="9" borderId="0" applyNumberFormat="0" applyBorder="0" applyAlignment="0" applyProtection="0"/>
    <xf numFmtId="0" fontId="21" fillId="9" borderId="0" applyNumberFormat="0" applyBorder="0" applyAlignment="0" applyProtection="0"/>
    <xf numFmtId="0" fontId="7" fillId="10" borderId="0" applyNumberFormat="0" applyBorder="0" applyAlignment="0" applyProtection="0"/>
    <xf numFmtId="0" fontId="21" fillId="10" borderId="0" applyNumberFormat="0" applyBorder="0" applyAlignment="0" applyProtection="0"/>
    <xf numFmtId="0" fontId="7" fillId="5" borderId="0" applyNumberFormat="0" applyBorder="0" applyAlignment="0" applyProtection="0"/>
    <xf numFmtId="0" fontId="21" fillId="5" borderId="0" applyNumberFormat="0" applyBorder="0" applyAlignment="0" applyProtection="0"/>
    <xf numFmtId="0" fontId="7" fillId="8" borderId="0" applyNumberFormat="0" applyBorder="0" applyAlignment="0" applyProtection="0"/>
    <xf numFmtId="0" fontId="21" fillId="8" borderId="0" applyNumberFormat="0" applyBorder="0" applyAlignment="0" applyProtection="0"/>
    <xf numFmtId="0" fontId="7" fillId="11" borderId="0" applyNumberFormat="0" applyBorder="0" applyAlignment="0" applyProtection="0"/>
    <xf numFmtId="0" fontId="21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12" borderId="0" applyNumberFormat="0" applyBorder="0" applyAlignment="0" applyProtection="0"/>
    <xf numFmtId="0" fontId="5" fillId="9" borderId="0" applyNumberFormat="0" applyBorder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21" fillId="10" borderId="0" applyNumberFormat="0" applyBorder="0" applyAlignment="0" applyProtection="0"/>
    <xf numFmtId="0" fontId="5" fillId="13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21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6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197">
    <xf numFmtId="0" fontId="0" fillId="0" borderId="0" xfId="0"/>
    <xf numFmtId="10" fontId="24" fillId="0" borderId="10" xfId="1" applyNumberFormat="1" applyFont="1" applyBorder="1" applyAlignment="1">
      <alignment horizontal="right" vertical="center"/>
    </xf>
    <xf numFmtId="4" fontId="24" fillId="0" borderId="11" xfId="1" applyNumberFormat="1" applyFont="1" applyBorder="1" applyAlignment="1">
      <alignment vertical="center"/>
    </xf>
    <xf numFmtId="4" fontId="24" fillId="24" borderId="10" xfId="1" applyNumberFormat="1" applyFont="1" applyFill="1" applyBorder="1" applyAlignment="1">
      <alignment vertical="center"/>
    </xf>
    <xf numFmtId="0" fontId="24" fillId="24" borderId="10" xfId="1" applyFont="1" applyFill="1" applyBorder="1" applyAlignment="1">
      <alignment horizontal="center" vertical="center"/>
    </xf>
    <xf numFmtId="14" fontId="24" fillId="25" borderId="10" xfId="1" applyNumberFormat="1" applyFont="1" applyFill="1" applyBorder="1" applyAlignment="1">
      <alignment horizontal="center" vertical="center"/>
    </xf>
    <xf numFmtId="0" fontId="24" fillId="25" borderId="10" xfId="1" applyFont="1" applyFill="1" applyBorder="1" applyAlignment="1">
      <alignment horizontal="center" vertical="center"/>
    </xf>
    <xf numFmtId="0" fontId="24" fillId="0" borderId="10" xfId="1" applyFont="1" applyBorder="1" applyAlignment="1">
      <alignment horizontal="center" vertical="center"/>
    </xf>
    <xf numFmtId="4" fontId="24" fillId="0" borderId="10" xfId="1" applyNumberFormat="1" applyFont="1" applyBorder="1" applyAlignment="1">
      <alignment horizontal="center" vertical="center"/>
    </xf>
    <xf numFmtId="0" fontId="22" fillId="0" borderId="0" xfId="1" applyFont="1" applyAlignment="1">
      <alignment horizontal="center" vertical="center"/>
    </xf>
    <xf numFmtId="4" fontId="23" fillId="0" borderId="0" xfId="1" applyNumberFormat="1" applyFont="1" applyAlignment="1">
      <alignment vertical="center"/>
    </xf>
    <xf numFmtId="0" fontId="23" fillId="0" borderId="0" xfId="1" applyFont="1" applyAlignment="1">
      <alignment horizontal="right" vertical="center"/>
    </xf>
    <xf numFmtId="0" fontId="22" fillId="0" borderId="0" xfId="1" applyFont="1"/>
    <xf numFmtId="0" fontId="24" fillId="0" borderId="10" xfId="1" applyFont="1" applyFill="1" applyBorder="1" applyAlignment="1">
      <alignment horizontal="center" vertical="center"/>
    </xf>
    <xf numFmtId="4" fontId="24" fillId="0" borderId="10" xfId="1" applyNumberFormat="1" applyFont="1" applyFill="1" applyBorder="1" applyAlignment="1">
      <alignment vertical="center"/>
    </xf>
    <xf numFmtId="0" fontId="22" fillId="0" borderId="10" xfId="1" applyFont="1" applyBorder="1" applyAlignment="1">
      <alignment horizontal="center" vertical="center"/>
    </xf>
    <xf numFmtId="4" fontId="22" fillId="0" borderId="11" xfId="1" applyNumberFormat="1" applyFont="1" applyBorder="1" applyAlignment="1">
      <alignment vertical="center"/>
    </xf>
    <xf numFmtId="10" fontId="22" fillId="0" borderId="10" xfId="1" applyNumberFormat="1" applyFont="1" applyBorder="1" applyAlignment="1">
      <alignment horizontal="right" vertical="center"/>
    </xf>
    <xf numFmtId="4" fontId="22" fillId="0" borderId="10" xfId="1" applyNumberFormat="1" applyFont="1" applyBorder="1" applyAlignment="1">
      <alignment vertical="center"/>
    </xf>
    <xf numFmtId="0" fontId="22" fillId="0" borderId="0" xfId="1" applyFont="1" applyBorder="1" applyAlignment="1">
      <alignment horizontal="center" vertical="center"/>
    </xf>
    <xf numFmtId="4" fontId="22" fillId="0" borderId="0" xfId="1" applyNumberFormat="1" applyFont="1" applyBorder="1" applyAlignment="1">
      <alignment vertical="center"/>
    </xf>
    <xf numFmtId="10" fontId="22" fillId="0" borderId="0" xfId="1" applyNumberFormat="1" applyFont="1" applyBorder="1" applyAlignment="1">
      <alignment horizontal="right" vertical="center"/>
    </xf>
    <xf numFmtId="0" fontId="22" fillId="0" borderId="10" xfId="1" applyFont="1" applyFill="1" applyBorder="1" applyAlignment="1">
      <alignment horizontal="center" vertical="center"/>
    </xf>
    <xf numFmtId="4" fontId="22" fillId="0" borderId="10" xfId="1" applyNumberFormat="1" applyFont="1" applyFill="1" applyBorder="1" applyAlignment="1">
      <alignment vertical="center"/>
    </xf>
    <xf numFmtId="0" fontId="22" fillId="0" borderId="11" xfId="1" applyFont="1" applyBorder="1" applyAlignment="1">
      <alignment horizontal="center" vertical="center"/>
    </xf>
    <xf numFmtId="0" fontId="24" fillId="0" borderId="11" xfId="1" applyFont="1" applyBorder="1" applyAlignment="1">
      <alignment horizontal="center" vertical="center"/>
    </xf>
    <xf numFmtId="4" fontId="24" fillId="0" borderId="18" xfId="1" applyNumberFormat="1" applyFont="1" applyFill="1" applyBorder="1" applyAlignment="1">
      <alignment vertical="center"/>
    </xf>
    <xf numFmtId="0" fontId="25" fillId="0" borderId="0" xfId="1" applyFont="1" applyBorder="1" applyAlignment="1">
      <alignment horizontal="right" vertical="center"/>
    </xf>
    <xf numFmtId="4" fontId="25" fillId="0" borderId="0" xfId="1" applyNumberFormat="1" applyFont="1" applyBorder="1" applyAlignment="1">
      <alignment vertical="center" wrapText="1"/>
    </xf>
    <xf numFmtId="4" fontId="26" fillId="0" borderId="0" xfId="1" applyNumberFormat="1" applyFont="1" applyAlignment="1">
      <alignment vertical="center"/>
    </xf>
    <xf numFmtId="4" fontId="22" fillId="0" borderId="0" xfId="1" applyNumberFormat="1" applyFont="1" applyAlignment="1">
      <alignment vertical="center"/>
    </xf>
    <xf numFmtId="0" fontId="27" fillId="0" borderId="0" xfId="0" applyFont="1"/>
    <xf numFmtId="0" fontId="24" fillId="0" borderId="0" xfId="1" applyFont="1" applyAlignment="1">
      <alignment vertical="center" wrapText="1"/>
    </xf>
    <xf numFmtId="0" fontId="24" fillId="0" borderId="0" xfId="1" applyFont="1" applyAlignment="1">
      <alignment horizontal="center" vertical="center" wrapText="1"/>
    </xf>
    <xf numFmtId="0" fontId="24" fillId="24" borderId="10" xfId="1" applyFont="1" applyFill="1" applyBorder="1" applyAlignment="1">
      <alignment horizontal="right" vertical="center" wrapText="1"/>
    </xf>
    <xf numFmtId="0" fontId="24" fillId="24" borderId="10" xfId="1" applyFont="1" applyFill="1" applyBorder="1" applyAlignment="1">
      <alignment horizontal="center" vertical="center" wrapText="1"/>
    </xf>
    <xf numFmtId="0" fontId="24" fillId="0" borderId="10" xfId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0" fontId="22" fillId="0" borderId="10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right" vertical="center" wrapText="1"/>
    </xf>
    <xf numFmtId="0" fontId="22" fillId="0" borderId="0" xfId="1" applyFont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22" fillId="0" borderId="14" xfId="1" applyFont="1" applyFill="1" applyBorder="1" applyAlignment="1">
      <alignment horizontal="center" vertical="center" wrapText="1"/>
    </xf>
    <xf numFmtId="0" fontId="24" fillId="0" borderId="14" xfId="1" applyFont="1" applyFill="1" applyBorder="1" applyAlignment="1">
      <alignment horizontal="center" vertical="center" wrapText="1"/>
    </xf>
    <xf numFmtId="0" fontId="24" fillId="0" borderId="0" xfId="1" applyFont="1" applyBorder="1" applyAlignment="1">
      <alignment vertical="center" wrapText="1"/>
    </xf>
    <xf numFmtId="0" fontId="28" fillId="0" borderId="0" xfId="0" applyFont="1"/>
    <xf numFmtId="4" fontId="24" fillId="0" borderId="10" xfId="1" applyNumberFormat="1" applyFont="1" applyBorder="1" applyAlignment="1">
      <alignment vertical="center"/>
    </xf>
    <xf numFmtId="0" fontId="31" fillId="0" borderId="0" xfId="64"/>
    <xf numFmtId="0" fontId="22" fillId="0" borderId="0" xfId="64" applyFont="1"/>
    <xf numFmtId="0" fontId="22" fillId="0" borderId="0" xfId="64" applyFont="1" applyAlignment="1">
      <alignment horizontal="right" vertical="center"/>
    </xf>
    <xf numFmtId="0" fontId="22" fillId="0" borderId="0" xfId="64" applyFont="1" applyAlignment="1">
      <alignment horizontal="center" vertical="center"/>
    </xf>
    <xf numFmtId="10" fontId="22" fillId="0" borderId="0" xfId="64" applyNumberFormat="1" applyFont="1" applyFill="1" applyAlignment="1">
      <alignment horizontal="left" vertical="center" wrapText="1"/>
    </xf>
    <xf numFmtId="0" fontId="22" fillId="0" borderId="0" xfId="64" applyFont="1" applyAlignment="1">
      <alignment vertical="center" wrapText="1"/>
    </xf>
    <xf numFmtId="0" fontId="22" fillId="0" borderId="0" xfId="64" applyFont="1" applyAlignment="1">
      <alignment horizontal="left" vertical="center" wrapText="1"/>
    </xf>
    <xf numFmtId="10" fontId="22" fillId="0" borderId="0" xfId="64" applyNumberFormat="1" applyFont="1" applyAlignment="1">
      <alignment horizontal="center" vertical="center"/>
    </xf>
    <xf numFmtId="4" fontId="33" fillId="0" borderId="0" xfId="64" applyNumberFormat="1" applyFont="1" applyAlignment="1">
      <alignment vertical="center"/>
    </xf>
    <xf numFmtId="4" fontId="22" fillId="0" borderId="0" xfId="64" applyNumberFormat="1" applyFont="1" applyFill="1" applyAlignment="1">
      <alignment vertical="center"/>
    </xf>
    <xf numFmtId="0" fontId="24" fillId="0" borderId="0" xfId="64" applyFont="1" applyFill="1" applyBorder="1" applyAlignment="1">
      <alignment horizontal="center" vertical="center" wrapText="1"/>
    </xf>
    <xf numFmtId="0" fontId="24" fillId="0" borderId="0" xfId="64" applyFont="1" applyFill="1" applyBorder="1" applyAlignment="1">
      <alignment vertical="center" wrapText="1"/>
    </xf>
    <xf numFmtId="0" fontId="24" fillId="0" borderId="0" xfId="64" applyFont="1" applyFill="1" applyBorder="1" applyAlignment="1">
      <alignment horizontal="left" vertical="center" wrapText="1"/>
    </xf>
    <xf numFmtId="0" fontId="24" fillId="0" borderId="0" xfId="64" applyFont="1" applyFill="1" applyBorder="1" applyAlignment="1">
      <alignment horizontal="center" vertical="center"/>
    </xf>
    <xf numFmtId="14" fontId="24" fillId="0" borderId="10" xfId="64" applyNumberFormat="1" applyFont="1" applyFill="1" applyBorder="1" applyAlignment="1">
      <alignment horizontal="center" vertical="center"/>
    </xf>
    <xf numFmtId="0" fontId="24" fillId="0" borderId="14" xfId="64" applyFont="1" applyFill="1" applyBorder="1" applyAlignment="1">
      <alignment horizontal="center" vertical="center"/>
    </xf>
    <xf numFmtId="4" fontId="24" fillId="0" borderId="10" xfId="64" applyNumberFormat="1" applyFont="1" applyFill="1" applyBorder="1" applyAlignment="1">
      <alignment horizontal="center" vertical="center"/>
    </xf>
    <xf numFmtId="0" fontId="24" fillId="25" borderId="10" xfId="64" applyFont="1" applyFill="1" applyBorder="1" applyAlignment="1">
      <alignment horizontal="center" vertical="center"/>
    </xf>
    <xf numFmtId="0" fontId="24" fillId="0" borderId="10" xfId="64" applyFont="1" applyBorder="1" applyAlignment="1">
      <alignment horizontal="center" vertical="center"/>
    </xf>
    <xf numFmtId="0" fontId="24" fillId="0" borderId="10" xfId="64" quotePrefix="1" applyFont="1" applyFill="1" applyBorder="1" applyAlignment="1">
      <alignment horizontal="center" vertical="center" wrapText="1"/>
    </xf>
    <xf numFmtId="0" fontId="24" fillId="0" borderId="10" xfId="64" applyFont="1" applyFill="1" applyBorder="1" applyAlignment="1">
      <alignment horizontal="center" vertical="center" wrapText="1"/>
    </xf>
    <xf numFmtId="4" fontId="24" fillId="0" borderId="11" xfId="64" applyNumberFormat="1" applyFont="1" applyBorder="1" applyAlignment="1">
      <alignment vertical="center"/>
    </xf>
    <xf numFmtId="10" fontId="24" fillId="0" borderId="10" xfId="64" applyNumberFormat="1" applyFont="1" applyBorder="1" applyAlignment="1">
      <alignment horizontal="right" vertical="center"/>
    </xf>
    <xf numFmtId="10" fontId="24" fillId="0" borderId="10" xfId="64" applyNumberFormat="1" applyFont="1" applyFill="1" applyBorder="1" applyAlignment="1">
      <alignment vertical="center"/>
    </xf>
    <xf numFmtId="0" fontId="22" fillId="0" borderId="10" xfId="64" quotePrefix="1" applyFont="1" applyBorder="1" applyAlignment="1">
      <alignment horizontal="center" vertical="center" wrapText="1"/>
    </xf>
    <xf numFmtId="0" fontId="22" fillId="0" borderId="10" xfId="64" applyFont="1" applyFill="1" applyBorder="1" applyAlignment="1">
      <alignment horizontal="center" vertical="center" wrapText="1"/>
    </xf>
    <xf numFmtId="4" fontId="22" fillId="0" borderId="11" xfId="64" applyNumberFormat="1" applyFont="1" applyBorder="1" applyAlignment="1">
      <alignment vertical="center"/>
    </xf>
    <xf numFmtId="10" fontId="22" fillId="0" borderId="10" xfId="64" applyNumberFormat="1" applyFont="1" applyBorder="1" applyAlignment="1">
      <alignment horizontal="right" vertical="center"/>
    </xf>
    <xf numFmtId="10" fontId="22" fillId="0" borderId="10" xfId="64" applyNumberFormat="1" applyFont="1" applyFill="1" applyBorder="1" applyAlignment="1">
      <alignment vertical="center"/>
    </xf>
    <xf numFmtId="0" fontId="24" fillId="0" borderId="10" xfId="64" quotePrefix="1" applyFont="1" applyBorder="1" applyAlignment="1">
      <alignment horizontal="center" vertical="center" wrapText="1"/>
    </xf>
    <xf numFmtId="4" fontId="24" fillId="0" borderId="12" xfId="64" applyNumberFormat="1" applyFont="1" applyFill="1" applyBorder="1" applyAlignment="1">
      <alignment vertical="center"/>
    </xf>
    <xf numFmtId="0" fontId="22" fillId="0" borderId="10" xfId="64" applyFont="1" applyBorder="1" applyAlignment="1">
      <alignment horizontal="center" vertical="center" wrapText="1"/>
    </xf>
    <xf numFmtId="0" fontId="22" fillId="0" borderId="0" xfId="64" quotePrefix="1" applyFont="1" applyBorder="1" applyAlignment="1">
      <alignment horizontal="center" vertical="center" wrapText="1"/>
    </xf>
    <xf numFmtId="0" fontId="22" fillId="0" borderId="0" xfId="64" applyFont="1" applyBorder="1" applyAlignment="1">
      <alignment vertical="center" wrapText="1"/>
    </xf>
    <xf numFmtId="0" fontId="22" fillId="0" borderId="0" xfId="64" quotePrefix="1" applyFont="1" applyBorder="1" applyAlignment="1">
      <alignment horizontal="left" vertical="center" wrapText="1"/>
    </xf>
    <xf numFmtId="0" fontId="22" fillId="0" borderId="0" xfId="64" applyFont="1" applyBorder="1" applyAlignment="1">
      <alignment horizontal="center" vertical="center"/>
    </xf>
    <xf numFmtId="4" fontId="22" fillId="0" borderId="0" xfId="64" applyNumberFormat="1" applyFont="1" applyFill="1" applyBorder="1" applyAlignment="1">
      <alignment vertical="center"/>
    </xf>
    <xf numFmtId="4" fontId="24" fillId="0" borderId="17" xfId="64" applyNumberFormat="1" applyFont="1" applyFill="1" applyBorder="1" applyAlignment="1">
      <alignment vertical="center"/>
    </xf>
    <xf numFmtId="4" fontId="24" fillId="0" borderId="15" xfId="64" applyNumberFormat="1" applyFont="1" applyFill="1" applyBorder="1" applyAlignment="1">
      <alignment vertical="center"/>
    </xf>
    <xf numFmtId="0" fontId="2" fillId="0" borderId="0" xfId="64" applyFont="1" applyAlignment="1">
      <alignment vertical="center"/>
    </xf>
    <xf numFmtId="0" fontId="2" fillId="0" borderId="0" xfId="64" applyFont="1" applyAlignment="1" applyProtection="1">
      <alignment vertical="center"/>
    </xf>
    <xf numFmtId="0" fontId="2" fillId="0" borderId="0" xfId="64" applyFont="1" applyAlignment="1">
      <alignment vertical="center" wrapText="1"/>
    </xf>
    <xf numFmtId="0" fontId="2" fillId="0" borderId="0" xfId="64" applyFont="1" applyAlignment="1">
      <alignment horizontal="right" vertical="center"/>
    </xf>
    <xf numFmtId="0" fontId="2" fillId="0" borderId="0" xfId="64" applyFont="1" applyAlignment="1">
      <alignment horizontal="center" vertical="center"/>
    </xf>
    <xf numFmtId="0" fontId="2" fillId="0" borderId="0" xfId="64" applyFont="1" applyAlignment="1">
      <alignment horizontal="left"/>
    </xf>
    <xf numFmtId="0" fontId="2" fillId="0" borderId="0" xfId="64" applyFont="1" applyAlignment="1">
      <alignment horizontal="left" vertical="center"/>
    </xf>
    <xf numFmtId="0" fontId="2" fillId="0" borderId="0" xfId="64" applyFont="1" applyAlignment="1"/>
    <xf numFmtId="0" fontId="2" fillId="0" borderId="0" xfId="64" applyFont="1" applyFill="1" applyAlignment="1">
      <alignment horizontal="right" vertical="center"/>
    </xf>
    <xf numFmtId="4" fontId="2" fillId="0" borderId="0" xfId="64" applyNumberFormat="1" applyFont="1" applyAlignment="1">
      <alignment vertical="center"/>
    </xf>
    <xf numFmtId="0" fontId="2" fillId="0" borderId="0" xfId="64" applyFont="1" applyFill="1" applyAlignment="1">
      <alignment horizontal="center" vertical="center"/>
    </xf>
    <xf numFmtId="0" fontId="3" fillId="0" borderId="0" xfId="64" applyFont="1" applyFill="1" applyAlignment="1">
      <alignment horizontal="left" vertical="center"/>
    </xf>
    <xf numFmtId="0" fontId="3" fillId="0" borderId="0" xfId="64" applyFont="1" applyAlignment="1">
      <alignment horizontal="left" vertical="center"/>
    </xf>
    <xf numFmtId="0" fontId="31" fillId="0" borderId="0" xfId="64"/>
    <xf numFmtId="0" fontId="3" fillId="0" borderId="10" xfId="64" applyFont="1" applyBorder="1" applyAlignment="1">
      <alignment horizontal="right" vertical="center"/>
    </xf>
    <xf numFmtId="4" fontId="2" fillId="0" borderId="10" xfId="64" applyNumberFormat="1" applyFont="1" applyFill="1" applyBorder="1" applyAlignment="1">
      <alignment vertical="center"/>
    </xf>
    <xf numFmtId="4" fontId="3" fillId="0" borderId="10" xfId="64" applyNumberFormat="1" applyFont="1" applyBorder="1" applyAlignment="1">
      <alignment horizontal="center"/>
    </xf>
    <xf numFmtId="4" fontId="2" fillId="0" borderId="10" xfId="64" applyNumberFormat="1" applyFont="1" applyFill="1" applyBorder="1" applyAlignment="1">
      <alignment vertical="center" wrapText="1"/>
    </xf>
    <xf numFmtId="0" fontId="3" fillId="0" borderId="10" xfId="64" applyFont="1" applyBorder="1" applyAlignment="1">
      <alignment horizontal="right" vertical="center" wrapText="1"/>
    </xf>
    <xf numFmtId="4" fontId="2" fillId="0" borderId="10" xfId="64" applyNumberFormat="1" applyFont="1" applyFill="1" applyBorder="1" applyAlignment="1">
      <alignment vertical="center"/>
    </xf>
    <xf numFmtId="4" fontId="2" fillId="0" borderId="10" xfId="64" applyNumberFormat="1" applyFont="1" applyFill="1" applyBorder="1" applyAlignment="1">
      <alignment vertical="center" wrapText="1"/>
    </xf>
    <xf numFmtId="0" fontId="2" fillId="26" borderId="12" xfId="1" applyFont="1" applyFill="1" applyBorder="1" applyAlignment="1">
      <alignment horizontal="center" vertical="center" wrapText="1"/>
    </xf>
    <xf numFmtId="0" fontId="1" fillId="0" borderId="0" xfId="1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/>
    </xf>
    <xf numFmtId="4" fontId="3" fillId="0" borderId="10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4" fontId="2" fillId="0" borderId="0" xfId="1" applyNumberFormat="1" applyFont="1" applyFill="1"/>
    <xf numFmtId="0" fontId="2" fillId="0" borderId="10" xfId="1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2" fillId="0" borderId="10" xfId="1" quotePrefix="1" applyFont="1" applyBorder="1" applyAlignment="1">
      <alignment horizontal="center" vertical="center"/>
    </xf>
    <xf numFmtId="4" fontId="2" fillId="0" borderId="0" xfId="1" applyNumberFormat="1" applyFont="1" applyFill="1" applyBorder="1" applyAlignment="1">
      <alignment vertical="center" wrapText="1"/>
    </xf>
    <xf numFmtId="4" fontId="2" fillId="0" borderId="0" xfId="1" applyNumberFormat="1" applyFont="1" applyAlignment="1">
      <alignment vertical="center"/>
    </xf>
    <xf numFmtId="4" fontId="3" fillId="0" borderId="0" xfId="1" applyNumberFormat="1" applyFont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3" fillId="0" borderId="10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4" fontId="2" fillId="0" borderId="10" xfId="1" applyNumberFormat="1" applyFont="1" applyFill="1" applyBorder="1" applyAlignment="1">
      <alignment vertical="center" wrapText="1"/>
    </xf>
    <xf numFmtId="0" fontId="2" fillId="0" borderId="0" xfId="1" quotePrefix="1" applyFont="1" applyBorder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2" fillId="0" borderId="10" xfId="1" applyFont="1" applyFill="1" applyBorder="1" applyAlignment="1">
      <alignment horizontal="right" vertical="center" wrapText="1"/>
    </xf>
    <xf numFmtId="0" fontId="3" fillId="0" borderId="10" xfId="1" applyFont="1" applyFill="1" applyBorder="1" applyAlignment="1">
      <alignment horizontal="right" vertical="center" wrapText="1"/>
    </xf>
    <xf numFmtId="0" fontId="3" fillId="0" borderId="0" xfId="1" applyFont="1" applyFill="1" applyBorder="1" applyAlignment="1">
      <alignment horizontal="right" vertical="center" wrapText="1"/>
    </xf>
    <xf numFmtId="4" fontId="3" fillId="0" borderId="0" xfId="1" applyNumberFormat="1" applyFont="1" applyFill="1" applyBorder="1" applyAlignment="1">
      <alignment vertical="center" wrapText="1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vertical="center" wrapText="1"/>
    </xf>
    <xf numFmtId="0" fontId="3" fillId="0" borderId="0" xfId="1" applyFont="1" applyFill="1" applyAlignment="1">
      <alignment horizontal="center" vertical="center" wrapText="1"/>
    </xf>
    <xf numFmtId="4" fontId="2" fillId="0" borderId="10" xfId="1" applyNumberFormat="1" applyFont="1" applyFill="1" applyBorder="1" applyAlignment="1">
      <alignment vertical="center" wrapText="1"/>
    </xf>
    <xf numFmtId="0" fontId="2" fillId="27" borderId="10" xfId="1" quotePrefix="1" applyFont="1" applyFill="1" applyBorder="1" applyAlignment="1">
      <alignment horizontal="center" vertical="center"/>
    </xf>
    <xf numFmtId="0" fontId="2" fillId="28" borderId="10" xfId="1" quotePrefix="1" applyFont="1" applyFill="1" applyBorder="1" applyAlignment="1">
      <alignment horizontal="center" vertical="center"/>
    </xf>
    <xf numFmtId="4" fontId="0" fillId="0" borderId="0" xfId="0" applyNumberFormat="1"/>
    <xf numFmtId="0" fontId="2" fillId="29" borderId="10" xfId="1" quotePrefix="1" applyFont="1" applyFill="1" applyBorder="1" applyAlignment="1">
      <alignment horizontal="center" vertical="center"/>
    </xf>
    <xf numFmtId="0" fontId="3" fillId="29" borderId="10" xfId="1" applyFont="1" applyFill="1" applyBorder="1" applyAlignment="1">
      <alignment horizontal="right" vertical="center" wrapText="1"/>
    </xf>
    <xf numFmtId="0" fontId="3" fillId="29" borderId="10" xfId="1" applyFont="1" applyFill="1" applyBorder="1" applyAlignment="1">
      <alignment horizontal="center" vertical="center" wrapText="1"/>
    </xf>
    <xf numFmtId="4" fontId="3" fillId="29" borderId="10" xfId="1" applyNumberFormat="1" applyFont="1" applyFill="1" applyBorder="1" applyAlignment="1">
      <alignment vertical="center" wrapText="1"/>
    </xf>
    <xf numFmtId="4" fontId="2" fillId="29" borderId="10" xfId="1" applyNumberFormat="1" applyFont="1" applyFill="1" applyBorder="1" applyAlignment="1">
      <alignment vertical="center" wrapText="1"/>
    </xf>
    <xf numFmtId="0" fontId="2" fillId="29" borderId="19" xfId="1" applyFont="1" applyFill="1" applyBorder="1" applyAlignment="1">
      <alignment horizontal="center" vertical="center" wrapText="1"/>
    </xf>
    <xf numFmtId="0" fontId="3" fillId="29" borderId="10" xfId="1" applyFont="1" applyFill="1" applyBorder="1" applyAlignment="1">
      <alignment horizontal="right" vertical="center"/>
    </xf>
    <xf numFmtId="0" fontId="3" fillId="29" borderId="10" xfId="1" applyFont="1" applyFill="1" applyBorder="1" applyAlignment="1">
      <alignment horizontal="center" vertical="center"/>
    </xf>
    <xf numFmtId="4" fontId="3" fillId="29" borderId="10" xfId="1" applyNumberFormat="1" applyFont="1" applyFill="1" applyBorder="1" applyAlignment="1">
      <alignment vertical="center"/>
    </xf>
    <xf numFmtId="4" fontId="3" fillId="29" borderId="0" xfId="1" applyNumberFormat="1" applyFont="1" applyFill="1"/>
    <xf numFmtId="0" fontId="2" fillId="30" borderId="0" xfId="1" applyFont="1" applyFill="1" applyAlignment="1">
      <alignment horizontal="center" vertical="center"/>
    </xf>
    <xf numFmtId="0" fontId="3" fillId="30" borderId="0" xfId="1" applyFont="1" applyFill="1" applyAlignment="1">
      <alignment horizontal="right"/>
    </xf>
    <xf numFmtId="0" fontId="3" fillId="30" borderId="0" xfId="1" applyFont="1" applyFill="1" applyAlignment="1">
      <alignment horizontal="center"/>
    </xf>
    <xf numFmtId="4" fontId="2" fillId="30" borderId="0" xfId="1" applyNumberFormat="1" applyFont="1" applyFill="1" applyAlignment="1">
      <alignment vertical="center"/>
    </xf>
    <xf numFmtId="0" fontId="3" fillId="30" borderId="0" xfId="1" applyFont="1" applyFill="1" applyAlignment="1">
      <alignment vertical="center"/>
    </xf>
    <xf numFmtId="0" fontId="3" fillId="30" borderId="0" xfId="1" applyFont="1" applyFill="1" applyAlignment="1">
      <alignment vertical="center" wrapText="1"/>
    </xf>
    <xf numFmtId="0" fontId="2" fillId="30" borderId="0" xfId="1" applyFont="1" applyFill="1" applyAlignment="1">
      <alignment horizontal="left" vertical="center"/>
    </xf>
    <xf numFmtId="0" fontId="2" fillId="29" borderId="10" xfId="1" applyFont="1" applyFill="1" applyBorder="1" applyAlignment="1">
      <alignment horizontal="center" vertical="center"/>
    </xf>
    <xf numFmtId="0" fontId="24" fillId="31" borderId="0" xfId="64" applyFont="1" applyFill="1" applyAlignment="1" applyProtection="1">
      <alignment vertical="center"/>
    </xf>
    <xf numFmtId="0" fontId="24" fillId="31" borderId="0" xfId="64" applyFont="1" applyFill="1" applyAlignment="1">
      <alignment horizontal="center" vertical="center" wrapText="1"/>
    </xf>
    <xf numFmtId="0" fontId="24" fillId="29" borderId="10" xfId="64" applyFont="1" applyFill="1" applyBorder="1" applyAlignment="1">
      <alignment horizontal="right" vertical="center" wrapText="1"/>
    </xf>
    <xf numFmtId="0" fontId="22" fillId="29" borderId="10" xfId="64" applyFont="1" applyFill="1" applyBorder="1" applyAlignment="1">
      <alignment horizontal="right" vertical="center" wrapText="1"/>
    </xf>
    <xf numFmtId="0" fontId="24" fillId="33" borderId="10" xfId="64" applyFont="1" applyFill="1" applyBorder="1" applyAlignment="1">
      <alignment horizontal="center" vertical="center" wrapText="1"/>
    </xf>
    <xf numFmtId="0" fontId="22" fillId="33" borderId="10" xfId="64" applyFont="1" applyFill="1" applyBorder="1" applyAlignment="1">
      <alignment horizontal="center" vertical="center" wrapText="1"/>
    </xf>
    <xf numFmtId="4" fontId="24" fillId="32" borderId="12" xfId="64" applyNumberFormat="1" applyFont="1" applyFill="1" applyBorder="1" applyAlignment="1">
      <alignment vertical="center"/>
    </xf>
    <xf numFmtId="4" fontId="22" fillId="32" borderId="12" xfId="64" applyNumberFormat="1" applyFont="1" applyFill="1" applyBorder="1" applyAlignment="1">
      <alignment vertical="center"/>
    </xf>
    <xf numFmtId="4" fontId="22" fillId="32" borderId="16" xfId="64" applyNumberFormat="1" applyFont="1" applyFill="1" applyBorder="1" applyAlignment="1">
      <alignment vertical="center"/>
    </xf>
    <xf numFmtId="10" fontId="22" fillId="32" borderId="0" xfId="64" applyNumberFormat="1" applyFont="1" applyFill="1" applyAlignment="1">
      <alignment horizontal="center" vertical="center" wrapText="1"/>
    </xf>
    <xf numFmtId="10" fontId="22" fillId="34" borderId="0" xfId="64" applyNumberFormat="1" applyFont="1" applyFill="1" applyAlignment="1">
      <alignment horizontal="center" vertical="center" wrapText="1"/>
    </xf>
    <xf numFmtId="0" fontId="34" fillId="27" borderId="0" xfId="64" applyFont="1" applyFill="1" applyAlignment="1" applyProtection="1">
      <alignment horizontal="center" vertical="center"/>
    </xf>
    <xf numFmtId="0" fontId="3" fillId="27" borderId="0" xfId="64" applyFont="1" applyFill="1" applyAlignment="1">
      <alignment horizontal="center" vertical="center" wrapText="1"/>
    </xf>
    <xf numFmtId="0" fontId="34" fillId="27" borderId="0" xfId="64" applyFont="1" applyFill="1" applyAlignment="1" applyProtection="1">
      <alignment vertical="center"/>
    </xf>
    <xf numFmtId="0" fontId="3" fillId="27" borderId="0" xfId="64" applyFont="1" applyFill="1" applyAlignment="1">
      <alignment vertical="center" wrapText="1"/>
    </xf>
    <xf numFmtId="0" fontId="24" fillId="29" borderId="10" xfId="1" applyFont="1" applyFill="1" applyBorder="1" applyAlignment="1">
      <alignment horizontal="right" vertical="center" wrapText="1"/>
    </xf>
    <xf numFmtId="0" fontId="22" fillId="29" borderId="10" xfId="1" applyFont="1" applyFill="1" applyBorder="1" applyAlignment="1">
      <alignment horizontal="right" vertical="center" wrapText="1"/>
    </xf>
    <xf numFmtId="0" fontId="22" fillId="29" borderId="10" xfId="1" applyFont="1" applyFill="1" applyBorder="1" applyAlignment="1">
      <alignment horizontal="right" vertical="center" wrapText="1" indent="1"/>
    </xf>
    <xf numFmtId="4" fontId="22" fillId="32" borderId="12" xfId="1" applyNumberFormat="1" applyFont="1" applyFill="1" applyBorder="1" applyAlignment="1">
      <alignment vertical="center"/>
    </xf>
    <xf numFmtId="4" fontId="22" fillId="32" borderId="12" xfId="1" applyNumberFormat="1" applyFont="1" applyFill="1" applyBorder="1" applyAlignment="1" applyProtection="1">
      <alignment vertical="center"/>
      <protection locked="0"/>
    </xf>
    <xf numFmtId="4" fontId="22" fillId="32" borderId="10" xfId="1" applyNumberFormat="1" applyFont="1" applyFill="1" applyBorder="1" applyAlignment="1">
      <alignment vertical="center"/>
    </xf>
    <xf numFmtId="14" fontId="24" fillId="32" borderId="10" xfId="1" applyNumberFormat="1" applyFont="1" applyFill="1" applyBorder="1" applyAlignment="1">
      <alignment horizontal="center" vertical="center"/>
    </xf>
    <xf numFmtId="0" fontId="24" fillId="28" borderId="0" xfId="1" applyFont="1" applyFill="1" applyAlignment="1">
      <alignment horizontal="center" vertical="center" wrapText="1"/>
    </xf>
    <xf numFmtId="0" fontId="24" fillId="0" borderId="12" xfId="1" applyFont="1" applyBorder="1" applyAlignment="1">
      <alignment horizontal="center" vertical="center"/>
    </xf>
    <xf numFmtId="0" fontId="24" fillId="0" borderId="13" xfId="1" applyFont="1" applyBorder="1" applyAlignment="1">
      <alignment horizontal="center" vertical="center"/>
    </xf>
    <xf numFmtId="0" fontId="24" fillId="0" borderId="19" xfId="1" applyFont="1" applyBorder="1" applyAlignment="1">
      <alignment horizontal="center" vertical="center"/>
    </xf>
    <xf numFmtId="0" fontId="34" fillId="27" borderId="0" xfId="64" applyFont="1" applyFill="1" applyAlignment="1" applyProtection="1">
      <alignment vertical="center"/>
    </xf>
    <xf numFmtId="0" fontId="24" fillId="0" borderId="12" xfId="64" applyFont="1" applyBorder="1" applyAlignment="1">
      <alignment horizontal="center" vertical="center"/>
    </xf>
    <xf numFmtId="0" fontId="24" fillId="0" borderId="13" xfId="64" applyFont="1" applyBorder="1" applyAlignment="1">
      <alignment horizontal="center" vertical="center"/>
    </xf>
    <xf numFmtId="0" fontId="24" fillId="0" borderId="19" xfId="64" applyFont="1" applyBorder="1" applyAlignment="1">
      <alignment horizontal="center" vertical="center"/>
    </xf>
    <xf numFmtId="0" fontId="3" fillId="31" borderId="0" xfId="1" applyFont="1" applyFill="1" applyAlignment="1">
      <alignment horizontal="center" vertical="center"/>
    </xf>
    <xf numFmtId="0" fontId="34" fillId="31" borderId="0" xfId="1" applyFont="1" applyFill="1" applyAlignment="1" applyProtection="1">
      <alignment horizontal="center" vertical="center"/>
    </xf>
  </cellXfs>
  <cellStyles count="70">
    <cellStyle name="20% - Акцент1" xfId="2"/>
    <cellStyle name="20% — акцент1 2" xfId="3"/>
    <cellStyle name="20% - Акцент2" xfId="4"/>
    <cellStyle name="20% — акцент2 2" xfId="5"/>
    <cellStyle name="20% - Акцент3" xfId="6"/>
    <cellStyle name="20% — акцент3 2" xfId="7"/>
    <cellStyle name="20% - Акцент4" xfId="8"/>
    <cellStyle name="20% — акцент4 2" xfId="9"/>
    <cellStyle name="20% - Акцент5" xfId="10"/>
    <cellStyle name="20% — акцент5 2" xfId="11"/>
    <cellStyle name="20% - Акцент6" xfId="12"/>
    <cellStyle name="20% — акцент6 2" xfId="13"/>
    <cellStyle name="40% - Акцент1" xfId="14"/>
    <cellStyle name="40% — акцент1 2" xfId="15"/>
    <cellStyle name="40% - Акцент2" xfId="16"/>
    <cellStyle name="40% — акцент2 2" xfId="17"/>
    <cellStyle name="40% - Акцент3" xfId="18"/>
    <cellStyle name="40% — акцент3 2" xfId="19"/>
    <cellStyle name="40% - Акцент4" xfId="20"/>
    <cellStyle name="40% — акцент4 2" xfId="21"/>
    <cellStyle name="40% - Акцент5" xfId="22"/>
    <cellStyle name="40% — акцент5 2" xfId="23"/>
    <cellStyle name="40% - Акцент6" xfId="24"/>
    <cellStyle name="40% — акцент6 2" xfId="25"/>
    <cellStyle name="60% - Акцент1" xfId="26"/>
    <cellStyle name="60% — акцент1 2" xfId="27"/>
    <cellStyle name="60% - Акцент2" xfId="28"/>
    <cellStyle name="60% — акцент2 2" xfId="29"/>
    <cellStyle name="60% - Акцент3" xfId="30"/>
    <cellStyle name="60% — акцент3 2" xfId="31"/>
    <cellStyle name="60% - Акцент4" xfId="32"/>
    <cellStyle name="60% — акцент4 2" xfId="33"/>
    <cellStyle name="60% - Акцент5" xfId="34"/>
    <cellStyle name="60% — акцент5 2" xfId="35"/>
    <cellStyle name="60% - Акцент6" xfId="36"/>
    <cellStyle name="60% — акцент6 2" xfId="37"/>
    <cellStyle name="Акцент1 2" xfId="38"/>
    <cellStyle name="Акцент2 2" xfId="39"/>
    <cellStyle name="Акцент3 2" xfId="40"/>
    <cellStyle name="Акцент4 2" xfId="41"/>
    <cellStyle name="Акцент5 2" xfId="42"/>
    <cellStyle name="Акцент6 2" xfId="43"/>
    <cellStyle name="Ввод  2" xfId="44"/>
    <cellStyle name="Вывод 2" xfId="45"/>
    <cellStyle name="Вычисление 2" xfId="46"/>
    <cellStyle name="Гиперссылка 2" xfId="65"/>
    <cellStyle name="Заголовок 1 2" xfId="47"/>
    <cellStyle name="Заголовок 2 2" xfId="48"/>
    <cellStyle name="Заголовок 3 2" xfId="49"/>
    <cellStyle name="Заголовок 4 2" xfId="50"/>
    <cellStyle name="Итог 2" xfId="51"/>
    <cellStyle name="Контрольная ячейка 2" xfId="52"/>
    <cellStyle name="Название 2" xfId="53"/>
    <cellStyle name="Нейтральный 2" xfId="54"/>
    <cellStyle name="Обычный" xfId="0" builtinId="0"/>
    <cellStyle name="Обычный 2" xfId="1"/>
    <cellStyle name="Обычный 3" xfId="64"/>
    <cellStyle name="Плохой 2" xfId="55"/>
    <cellStyle name="Пояснение 2" xfId="56"/>
    <cellStyle name="Примечание 2" xfId="58"/>
    <cellStyle name="Примечание 2 2" xfId="67"/>
    <cellStyle name="Примечание 3" xfId="57"/>
    <cellStyle name="Примечание 4" xfId="66"/>
    <cellStyle name="Процентный 2" xfId="59"/>
    <cellStyle name="Процентный 2 2" xfId="68"/>
    <cellStyle name="Процентный 3" xfId="60"/>
    <cellStyle name="Процентный 3 2" xfId="69"/>
    <cellStyle name="Связанная ячейка 2" xfId="61"/>
    <cellStyle name="Текст предупреждения 2" xfId="62"/>
    <cellStyle name="Хороший 2" xfId="6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79"/>
  <sheetViews>
    <sheetView topLeftCell="A43" workbookViewId="0">
      <selection activeCell="F6" sqref="F6 F18"/>
    </sheetView>
  </sheetViews>
  <sheetFormatPr defaultRowHeight="15" outlineLevelCol="1" x14ac:dyDescent="0.25"/>
  <cols>
    <col min="1" max="1" width="29.140625" style="45" bestFit="1" customWidth="1"/>
    <col min="2" max="2" width="22.28515625" style="45" bestFit="1" customWidth="1"/>
    <col min="3" max="3" width="19.140625" style="45" bestFit="1" customWidth="1"/>
    <col min="4" max="5" width="11.42578125" bestFit="1" customWidth="1"/>
    <col min="6" max="8" width="13.28515625" bestFit="1" customWidth="1"/>
    <col min="9" max="10" width="11.42578125" hidden="1" customWidth="1" outlineLevel="1"/>
    <col min="11" max="12" width="10.28515625" hidden="1" customWidth="1" outlineLevel="1"/>
    <col min="13" max="16" width="9.5703125" hidden="1" customWidth="1" outlineLevel="1"/>
    <col min="17" max="17" width="9.5703125" bestFit="1" customWidth="1" collapsed="1"/>
    <col min="18" max="21" width="9.5703125" bestFit="1" customWidth="1"/>
    <col min="23" max="23" width="10" bestFit="1" customWidth="1"/>
  </cols>
  <sheetData>
    <row r="1" spans="1:24" ht="15" customHeight="1" x14ac:dyDescent="0.25">
      <c r="A1" s="176" t="s">
        <v>115</v>
      </c>
      <c r="B1" s="177" t="s">
        <v>116</v>
      </c>
      <c r="C1" s="178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47"/>
      <c r="W1" s="47"/>
      <c r="X1" s="47"/>
    </row>
    <row r="2" spans="1:24" x14ac:dyDescent="0.25">
      <c r="A2" s="12"/>
      <c r="B2" s="12"/>
      <c r="C2" s="11" t="s">
        <v>0</v>
      </c>
      <c r="D2" s="10">
        <f>D5-D33</f>
        <v>0</v>
      </c>
      <c r="E2" s="10">
        <f t="shared" ref="E2:H2" si="0">E5-E33</f>
        <v>0</v>
      </c>
      <c r="F2" s="10">
        <f t="shared" si="0"/>
        <v>2.2082810755819082E-3</v>
      </c>
      <c r="G2" s="10">
        <f t="shared" si="0"/>
        <v>3.9397743530571461E-3</v>
      </c>
      <c r="H2" s="10">
        <f t="shared" si="0"/>
        <v>1.769134309142828E-3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4" x14ac:dyDescent="0.25">
      <c r="A3" s="32"/>
      <c r="B3" s="33"/>
      <c r="C3" s="9"/>
      <c r="D3" s="186">
        <v>41639</v>
      </c>
      <c r="E3" s="186">
        <v>42004</v>
      </c>
      <c r="F3" s="186">
        <v>42369</v>
      </c>
      <c r="G3" s="186">
        <v>42735</v>
      </c>
      <c r="H3" s="186">
        <v>43100</v>
      </c>
      <c r="I3" s="188" t="s">
        <v>1</v>
      </c>
      <c r="J3" s="189"/>
      <c r="K3" s="189"/>
      <c r="L3" s="189"/>
      <c r="M3" s="189"/>
      <c r="N3" s="189"/>
      <c r="O3" s="189"/>
      <c r="P3" s="190"/>
      <c r="Q3" s="188" t="s">
        <v>2</v>
      </c>
      <c r="R3" s="189"/>
      <c r="S3" s="189"/>
      <c r="T3" s="189"/>
      <c r="U3" s="190"/>
    </row>
    <row r="4" spans="1:24" x14ac:dyDescent="0.25">
      <c r="A4" s="12"/>
      <c r="B4" s="12"/>
      <c r="C4" s="9"/>
      <c r="D4" s="8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7" t="s">
        <v>12</v>
      </c>
      <c r="N4" s="7" t="s">
        <v>13</v>
      </c>
      <c r="O4" s="7" t="s">
        <v>14</v>
      </c>
      <c r="P4" s="7" t="s">
        <v>15</v>
      </c>
      <c r="Q4" s="5" t="s">
        <v>3</v>
      </c>
      <c r="R4" s="5" t="s">
        <v>4</v>
      </c>
      <c r="S4" s="5" t="s">
        <v>5</v>
      </c>
      <c r="T4" s="5" t="s">
        <v>6</v>
      </c>
      <c r="U4" s="5" t="s">
        <v>7</v>
      </c>
    </row>
    <row r="5" spans="1:24" x14ac:dyDescent="0.25">
      <c r="A5" s="34" t="s">
        <v>16</v>
      </c>
      <c r="B5" s="35" t="s">
        <v>17</v>
      </c>
      <c r="C5" s="4" t="s">
        <v>18</v>
      </c>
      <c r="D5" s="3">
        <f>D6+D18</f>
        <v>804000</v>
      </c>
      <c r="E5" s="3">
        <f t="shared" ref="E5:G5" si="1">E6+E18</f>
        <v>927000</v>
      </c>
      <c r="F5" s="3">
        <f t="shared" si="1"/>
        <v>1055507.58</v>
      </c>
      <c r="G5" s="3">
        <f t="shared" si="1"/>
        <v>1124618.6200000001</v>
      </c>
      <c r="H5" s="3">
        <f>H6+H18</f>
        <v>1191026.03</v>
      </c>
      <c r="I5" s="2">
        <f>IF(E5-D5=0," ",E5-D5)</f>
        <v>123000</v>
      </c>
      <c r="J5" s="2">
        <f t="shared" ref="J5:L16" si="2">IF(F5-E5=0," ",F5-E5)</f>
        <v>128507.58000000007</v>
      </c>
      <c r="K5" s="2">
        <f t="shared" si="2"/>
        <v>69111.040000000037</v>
      </c>
      <c r="L5" s="2">
        <f t="shared" si="2"/>
        <v>66407.409999999916</v>
      </c>
      <c r="M5" s="1">
        <f t="shared" ref="M5:M6" si="3">IFERROR(E5/D5,"-")</f>
        <v>1.1529850746268657</v>
      </c>
      <c r="N5" s="1">
        <f t="shared" ref="N5:N16" si="4">IFERROR(F5/E5,"-")</f>
        <v>1.1386273786407768</v>
      </c>
      <c r="O5" s="1">
        <f t="shared" ref="O5:O16" si="5">IFERROR(G5/F5,"-")</f>
        <v>1.0654765927877088</v>
      </c>
      <c r="P5" s="1">
        <f t="shared" ref="P5:P16" si="6">IFERROR(H5/G5,"-")</f>
        <v>1.0590488267035805</v>
      </c>
      <c r="Q5" s="1">
        <f>Q6+Q18</f>
        <v>1</v>
      </c>
      <c r="R5" s="1">
        <f t="shared" ref="R5:U5" si="7">R6+R18</f>
        <v>1</v>
      </c>
      <c r="S5" s="1">
        <f t="shared" si="7"/>
        <v>1</v>
      </c>
      <c r="T5" s="1">
        <f t="shared" si="7"/>
        <v>0.99999999999999978</v>
      </c>
      <c r="U5" s="1">
        <f t="shared" si="7"/>
        <v>1</v>
      </c>
    </row>
    <row r="6" spans="1:24" x14ac:dyDescent="0.25">
      <c r="A6" s="180" t="s">
        <v>19</v>
      </c>
      <c r="B6" s="36" t="s">
        <v>20</v>
      </c>
      <c r="C6" s="13" t="s">
        <v>21</v>
      </c>
      <c r="D6" s="14">
        <f>SUM(D7:D16)</f>
        <v>300000</v>
      </c>
      <c r="E6" s="14">
        <f t="shared" ref="E6:H6" si="8">SUM(E7:E16)</f>
        <v>347200</v>
      </c>
      <c r="F6" s="14">
        <f t="shared" si="8"/>
        <v>383057.58</v>
      </c>
      <c r="G6" s="14">
        <f t="shared" si="8"/>
        <v>382672.62</v>
      </c>
      <c r="H6" s="14">
        <f t="shared" si="8"/>
        <v>377584.03</v>
      </c>
      <c r="I6" s="2">
        <f>IF(E6-D6=0," ",E6-D6)</f>
        <v>47200</v>
      </c>
      <c r="J6" s="2">
        <f t="shared" si="2"/>
        <v>35857.580000000016</v>
      </c>
      <c r="K6" s="2">
        <f t="shared" si="2"/>
        <v>-384.96000000002095</v>
      </c>
      <c r="L6" s="2">
        <f t="shared" si="2"/>
        <v>-5088.5899999999674</v>
      </c>
      <c r="M6" s="1">
        <f t="shared" si="3"/>
        <v>1.1573333333333333</v>
      </c>
      <c r="N6" s="1">
        <f t="shared" si="4"/>
        <v>1.103276440092166</v>
      </c>
      <c r="O6" s="1">
        <f t="shared" si="5"/>
        <v>0.99899503359259978</v>
      </c>
      <c r="P6" s="1">
        <f t="shared" si="6"/>
        <v>0.98670249781654107</v>
      </c>
      <c r="Q6" s="1">
        <f>SUM(Q7:Q16)</f>
        <v>0.37313432835820898</v>
      </c>
      <c r="R6" s="1">
        <f t="shared" ref="R6:U6" si="9">SUM(R7:R16)</f>
        <v>0.37454153182308519</v>
      </c>
      <c r="S6" s="1">
        <f>SUM(S7:S16)</f>
        <v>0.36291314933048607</v>
      </c>
      <c r="T6" s="1">
        <f>SUM(T7:T16)</f>
        <v>0.3402687926330083</v>
      </c>
      <c r="U6" s="1">
        <f t="shared" si="9"/>
        <v>0.31702416277165663</v>
      </c>
    </row>
    <row r="7" spans="1:24" x14ac:dyDescent="0.25">
      <c r="A7" s="181" t="s">
        <v>22</v>
      </c>
      <c r="B7" s="37" t="s">
        <v>23</v>
      </c>
      <c r="C7" s="15" t="s">
        <v>24</v>
      </c>
      <c r="D7" s="185">
        <v>39000</v>
      </c>
      <c r="E7" s="183">
        <v>44000</v>
      </c>
      <c r="F7" s="183">
        <v>48400</v>
      </c>
      <c r="G7" s="183">
        <v>49400</v>
      </c>
      <c r="H7" s="183">
        <v>48400</v>
      </c>
      <c r="I7" s="16">
        <f t="shared" ref="I7:I16" si="10">IF(E7-D7=0," ",E7-D7)</f>
        <v>5000</v>
      </c>
      <c r="J7" s="16">
        <f t="shared" si="2"/>
        <v>4400</v>
      </c>
      <c r="K7" s="16">
        <f t="shared" si="2"/>
        <v>1000</v>
      </c>
      <c r="L7" s="16">
        <f t="shared" si="2"/>
        <v>-1000</v>
      </c>
      <c r="M7" s="17">
        <f>IFERROR(E7/D7,"-")</f>
        <v>1.1282051282051282</v>
      </c>
      <c r="N7" s="17">
        <f t="shared" si="4"/>
        <v>1.1000000000000001</v>
      </c>
      <c r="O7" s="17">
        <f t="shared" si="5"/>
        <v>1.0206611570247934</v>
      </c>
      <c r="P7" s="17">
        <f t="shared" si="6"/>
        <v>0.97975708502024295</v>
      </c>
      <c r="Q7" s="17">
        <f>D7/$D$5</f>
        <v>4.8507462686567165E-2</v>
      </c>
      <c r="R7" s="17">
        <f>E7/$E$5</f>
        <v>4.7464940668824167E-2</v>
      </c>
      <c r="S7" s="17">
        <f>F7/$F$5</f>
        <v>4.5854715699909988E-2</v>
      </c>
      <c r="T7" s="17">
        <f>G7/$G$5</f>
        <v>4.3926002221090735E-2</v>
      </c>
      <c r="U7" s="17">
        <f>H7/$H$5</f>
        <v>4.0637231077141109E-2</v>
      </c>
      <c r="W7" s="146">
        <f>E7-D7</f>
        <v>5000</v>
      </c>
    </row>
    <row r="8" spans="1:24" ht="25.5" x14ac:dyDescent="0.25">
      <c r="A8" s="181" t="s">
        <v>25</v>
      </c>
      <c r="B8" s="37" t="s">
        <v>26</v>
      </c>
      <c r="C8" s="15" t="s">
        <v>27</v>
      </c>
      <c r="D8" s="185"/>
      <c r="E8" s="183"/>
      <c r="F8" s="183"/>
      <c r="G8" s="183"/>
      <c r="H8" s="183"/>
      <c r="I8" s="16" t="str">
        <f t="shared" si="10"/>
        <v xml:space="preserve"> </v>
      </c>
      <c r="J8" s="16" t="str">
        <f t="shared" si="2"/>
        <v xml:space="preserve"> </v>
      </c>
      <c r="K8" s="16" t="str">
        <f t="shared" si="2"/>
        <v xml:space="preserve"> </v>
      </c>
      <c r="L8" s="16" t="str">
        <f t="shared" si="2"/>
        <v xml:space="preserve"> </v>
      </c>
      <c r="M8" s="17" t="str">
        <f>IFERROR(E8/D8,"-")</f>
        <v>-</v>
      </c>
      <c r="N8" s="17" t="str">
        <f t="shared" si="4"/>
        <v>-</v>
      </c>
      <c r="O8" s="17" t="str">
        <f t="shared" si="5"/>
        <v>-</v>
      </c>
      <c r="P8" s="17" t="str">
        <f t="shared" si="6"/>
        <v>-</v>
      </c>
      <c r="Q8" s="17">
        <f>D8/$D$5</f>
        <v>0</v>
      </c>
      <c r="R8" s="17">
        <f t="shared" ref="R8:R16" si="11">E8/$E$5</f>
        <v>0</v>
      </c>
      <c r="S8" s="17">
        <f t="shared" ref="S8:S16" si="12">F8/$F$5</f>
        <v>0</v>
      </c>
      <c r="T8" s="17">
        <f t="shared" ref="T8:T16" si="13">G8/$G$5</f>
        <v>0</v>
      </c>
      <c r="U8" s="17">
        <f t="shared" ref="U8:U16" si="14">H8/$H$5</f>
        <v>0</v>
      </c>
      <c r="W8" s="146">
        <f t="shared" ref="W8:X71" si="15">E8-D8</f>
        <v>0</v>
      </c>
    </row>
    <row r="9" spans="1:24" x14ac:dyDescent="0.25">
      <c r="A9" s="181" t="s">
        <v>29</v>
      </c>
      <c r="B9" s="37" t="s">
        <v>30</v>
      </c>
      <c r="C9" s="15" t="s">
        <v>31</v>
      </c>
      <c r="D9" s="185">
        <v>70500</v>
      </c>
      <c r="E9" s="183">
        <v>78000</v>
      </c>
      <c r="F9" s="183">
        <v>85800</v>
      </c>
      <c r="G9" s="183">
        <v>85800</v>
      </c>
      <c r="H9" s="183">
        <v>85800</v>
      </c>
      <c r="I9" s="16">
        <f t="shared" si="10"/>
        <v>7500</v>
      </c>
      <c r="J9" s="16">
        <f t="shared" si="2"/>
        <v>7800</v>
      </c>
      <c r="K9" s="16" t="str">
        <f t="shared" si="2"/>
        <v xml:space="preserve"> </v>
      </c>
      <c r="L9" s="16" t="str">
        <f t="shared" si="2"/>
        <v xml:space="preserve"> </v>
      </c>
      <c r="M9" s="17">
        <f>IFERROR(E9/D9,"-")</f>
        <v>1.1063829787234043</v>
      </c>
      <c r="N9" s="17">
        <f t="shared" si="4"/>
        <v>1.1000000000000001</v>
      </c>
      <c r="O9" s="17">
        <f t="shared" si="5"/>
        <v>1</v>
      </c>
      <c r="P9" s="17">
        <f t="shared" si="6"/>
        <v>1</v>
      </c>
      <c r="Q9" s="17">
        <f t="shared" ref="Q9:Q16" si="16">D9/$D$5</f>
        <v>8.7686567164179108E-2</v>
      </c>
      <c r="R9" s="17">
        <f t="shared" si="11"/>
        <v>8.4142394822006472E-2</v>
      </c>
      <c r="S9" s="17">
        <f t="shared" si="12"/>
        <v>8.1287905104385882E-2</v>
      </c>
      <c r="T9" s="17">
        <f t="shared" si="13"/>
        <v>7.6292530173473372E-2</v>
      </c>
      <c r="U9" s="17">
        <f t="shared" si="14"/>
        <v>7.2038727818568335E-2</v>
      </c>
      <c r="W9" s="146">
        <f t="shared" si="15"/>
        <v>7500</v>
      </c>
    </row>
    <row r="10" spans="1:24" x14ac:dyDescent="0.25">
      <c r="A10" s="181" t="s">
        <v>32</v>
      </c>
      <c r="B10" s="37" t="s">
        <v>33</v>
      </c>
      <c r="C10" s="15" t="s">
        <v>34</v>
      </c>
      <c r="D10" s="185">
        <v>177000</v>
      </c>
      <c r="E10" s="183">
        <v>211400</v>
      </c>
      <c r="F10" s="183">
        <v>232540</v>
      </c>
      <c r="G10" s="183">
        <v>232540</v>
      </c>
      <c r="H10" s="183">
        <v>232540</v>
      </c>
      <c r="I10" s="16">
        <f t="shared" si="10"/>
        <v>34400</v>
      </c>
      <c r="J10" s="16">
        <f t="shared" si="2"/>
        <v>21140</v>
      </c>
      <c r="K10" s="16" t="str">
        <f t="shared" si="2"/>
        <v xml:space="preserve"> </v>
      </c>
      <c r="L10" s="16" t="str">
        <f t="shared" si="2"/>
        <v xml:space="preserve"> </v>
      </c>
      <c r="M10" s="17">
        <f t="shared" ref="M10:M16" si="17">IFERROR(E10/D10,"-")</f>
        <v>1.1943502824858756</v>
      </c>
      <c r="N10" s="17">
        <f t="shared" si="4"/>
        <v>1.1000000000000001</v>
      </c>
      <c r="O10" s="17">
        <f t="shared" si="5"/>
        <v>1</v>
      </c>
      <c r="P10" s="17">
        <f t="shared" si="6"/>
        <v>1</v>
      </c>
      <c r="Q10" s="17">
        <f t="shared" si="16"/>
        <v>0.22014925373134328</v>
      </c>
      <c r="R10" s="17">
        <f t="shared" si="11"/>
        <v>0.22804746494066883</v>
      </c>
      <c r="S10" s="17">
        <f t="shared" si="12"/>
        <v>0.22031106588547661</v>
      </c>
      <c r="T10" s="17">
        <f t="shared" si="13"/>
        <v>0.20677231895733683</v>
      </c>
      <c r="U10" s="17">
        <f t="shared" si="14"/>
        <v>0.19524342385699159</v>
      </c>
      <c r="W10" s="146">
        <f t="shared" si="15"/>
        <v>34400</v>
      </c>
    </row>
    <row r="11" spans="1:24" ht="25.5" x14ac:dyDescent="0.25">
      <c r="A11" s="181" t="s">
        <v>35</v>
      </c>
      <c r="B11" s="37" t="s">
        <v>36</v>
      </c>
      <c r="C11" s="15" t="s">
        <v>37</v>
      </c>
      <c r="D11" s="185"/>
      <c r="E11" s="183"/>
      <c r="F11" s="183"/>
      <c r="G11" s="183"/>
      <c r="H11" s="183"/>
      <c r="I11" s="16" t="str">
        <f t="shared" si="10"/>
        <v xml:space="preserve"> </v>
      </c>
      <c r="J11" s="16" t="str">
        <f t="shared" si="2"/>
        <v xml:space="preserve"> </v>
      </c>
      <c r="K11" s="16" t="str">
        <f t="shared" si="2"/>
        <v xml:space="preserve"> </v>
      </c>
      <c r="L11" s="16" t="str">
        <f t="shared" si="2"/>
        <v xml:space="preserve"> </v>
      </c>
      <c r="M11" s="17" t="str">
        <f t="shared" si="17"/>
        <v>-</v>
      </c>
      <c r="N11" s="17" t="str">
        <f t="shared" si="4"/>
        <v>-</v>
      </c>
      <c r="O11" s="17" t="str">
        <f t="shared" si="5"/>
        <v>-</v>
      </c>
      <c r="P11" s="17" t="str">
        <f t="shared" si="6"/>
        <v>-</v>
      </c>
      <c r="Q11" s="17">
        <f t="shared" si="16"/>
        <v>0</v>
      </c>
      <c r="R11" s="17">
        <f t="shared" si="11"/>
        <v>0</v>
      </c>
      <c r="S11" s="17">
        <f t="shared" si="12"/>
        <v>0</v>
      </c>
      <c r="T11" s="17">
        <f t="shared" si="13"/>
        <v>0</v>
      </c>
      <c r="U11" s="17">
        <f t="shared" si="14"/>
        <v>0</v>
      </c>
      <c r="W11" s="146">
        <f t="shared" si="15"/>
        <v>0</v>
      </c>
    </row>
    <row r="12" spans="1:24" x14ac:dyDescent="0.25">
      <c r="A12" s="181"/>
      <c r="B12" s="38"/>
      <c r="C12" s="15"/>
      <c r="D12" s="185"/>
      <c r="E12" s="183"/>
      <c r="F12" s="183"/>
      <c r="G12" s="183"/>
      <c r="H12" s="183"/>
      <c r="I12" s="16" t="str">
        <f t="shared" si="10"/>
        <v xml:space="preserve"> </v>
      </c>
      <c r="J12" s="16" t="str">
        <f t="shared" si="2"/>
        <v xml:space="preserve"> </v>
      </c>
      <c r="K12" s="16" t="str">
        <f t="shared" si="2"/>
        <v xml:space="preserve"> </v>
      </c>
      <c r="L12" s="16" t="str">
        <f t="shared" si="2"/>
        <v xml:space="preserve"> </v>
      </c>
      <c r="M12" s="17" t="str">
        <f t="shared" si="17"/>
        <v>-</v>
      </c>
      <c r="N12" s="17" t="str">
        <f t="shared" si="4"/>
        <v>-</v>
      </c>
      <c r="O12" s="17" t="str">
        <f t="shared" si="5"/>
        <v>-</v>
      </c>
      <c r="P12" s="17" t="str">
        <f t="shared" si="6"/>
        <v>-</v>
      </c>
      <c r="Q12" s="17">
        <f t="shared" si="16"/>
        <v>0</v>
      </c>
      <c r="R12" s="17">
        <f t="shared" si="11"/>
        <v>0</v>
      </c>
      <c r="S12" s="17">
        <f t="shared" si="12"/>
        <v>0</v>
      </c>
      <c r="T12" s="17">
        <f t="shared" si="13"/>
        <v>0</v>
      </c>
      <c r="U12" s="17">
        <f t="shared" si="14"/>
        <v>0</v>
      </c>
      <c r="W12" s="146">
        <f t="shared" si="15"/>
        <v>0</v>
      </c>
    </row>
    <row r="13" spans="1:24" x14ac:dyDescent="0.25">
      <c r="A13" s="181"/>
      <c r="B13" s="38"/>
      <c r="C13" s="15"/>
      <c r="D13" s="185"/>
      <c r="E13" s="183"/>
      <c r="F13" s="183"/>
      <c r="G13" s="183"/>
      <c r="H13" s="183"/>
      <c r="I13" s="16" t="str">
        <f t="shared" si="10"/>
        <v xml:space="preserve"> </v>
      </c>
      <c r="J13" s="16" t="str">
        <f t="shared" si="2"/>
        <v xml:space="preserve"> </v>
      </c>
      <c r="K13" s="16" t="str">
        <f t="shared" si="2"/>
        <v xml:space="preserve"> </v>
      </c>
      <c r="L13" s="16" t="str">
        <f t="shared" si="2"/>
        <v xml:space="preserve"> </v>
      </c>
      <c r="M13" s="17" t="str">
        <f t="shared" si="17"/>
        <v>-</v>
      </c>
      <c r="N13" s="17" t="str">
        <f t="shared" si="4"/>
        <v>-</v>
      </c>
      <c r="O13" s="17" t="str">
        <f t="shared" si="5"/>
        <v>-</v>
      </c>
      <c r="P13" s="17" t="str">
        <f t="shared" si="6"/>
        <v>-</v>
      </c>
      <c r="Q13" s="17">
        <f t="shared" si="16"/>
        <v>0</v>
      </c>
      <c r="R13" s="17">
        <f t="shared" si="11"/>
        <v>0</v>
      </c>
      <c r="S13" s="17">
        <f t="shared" si="12"/>
        <v>0</v>
      </c>
      <c r="T13" s="17">
        <f t="shared" si="13"/>
        <v>0</v>
      </c>
      <c r="U13" s="17">
        <f t="shared" si="14"/>
        <v>0</v>
      </c>
      <c r="W13" s="146">
        <f t="shared" si="15"/>
        <v>0</v>
      </c>
    </row>
    <row r="14" spans="1:24" x14ac:dyDescent="0.25">
      <c r="A14" s="181"/>
      <c r="B14" s="38"/>
      <c r="C14" s="15"/>
      <c r="D14" s="185"/>
      <c r="E14" s="183"/>
      <c r="F14" s="183"/>
      <c r="G14" s="183"/>
      <c r="H14" s="183"/>
      <c r="I14" s="16" t="str">
        <f t="shared" si="10"/>
        <v xml:space="preserve"> </v>
      </c>
      <c r="J14" s="16" t="str">
        <f t="shared" si="2"/>
        <v xml:space="preserve"> </v>
      </c>
      <c r="K14" s="16" t="str">
        <f t="shared" si="2"/>
        <v xml:space="preserve"> </v>
      </c>
      <c r="L14" s="16" t="str">
        <f t="shared" si="2"/>
        <v xml:space="preserve"> </v>
      </c>
      <c r="M14" s="17" t="str">
        <f t="shared" si="17"/>
        <v>-</v>
      </c>
      <c r="N14" s="17" t="str">
        <f t="shared" si="4"/>
        <v>-</v>
      </c>
      <c r="O14" s="17" t="str">
        <f t="shared" si="5"/>
        <v>-</v>
      </c>
      <c r="P14" s="17" t="str">
        <f t="shared" si="6"/>
        <v>-</v>
      </c>
      <c r="Q14" s="17">
        <f t="shared" si="16"/>
        <v>0</v>
      </c>
      <c r="R14" s="17">
        <f t="shared" si="11"/>
        <v>0</v>
      </c>
      <c r="S14" s="17">
        <f t="shared" si="12"/>
        <v>0</v>
      </c>
      <c r="T14" s="17">
        <f t="shared" si="13"/>
        <v>0</v>
      </c>
      <c r="U14" s="17">
        <f t="shared" si="14"/>
        <v>0</v>
      </c>
      <c r="W14" s="146">
        <f t="shared" si="15"/>
        <v>0</v>
      </c>
    </row>
    <row r="15" spans="1:24" x14ac:dyDescent="0.25">
      <c r="A15" s="181"/>
      <c r="B15" s="38"/>
      <c r="C15" s="15"/>
      <c r="D15" s="185"/>
      <c r="E15" s="183"/>
      <c r="F15" s="183"/>
      <c r="G15" s="183"/>
      <c r="H15" s="183"/>
      <c r="I15" s="16" t="str">
        <f t="shared" si="10"/>
        <v xml:space="preserve"> </v>
      </c>
      <c r="J15" s="16" t="str">
        <f t="shared" si="2"/>
        <v xml:space="preserve"> </v>
      </c>
      <c r="K15" s="16" t="str">
        <f t="shared" si="2"/>
        <v xml:space="preserve"> </v>
      </c>
      <c r="L15" s="16" t="str">
        <f t="shared" si="2"/>
        <v xml:space="preserve"> </v>
      </c>
      <c r="M15" s="17" t="str">
        <f t="shared" si="17"/>
        <v>-</v>
      </c>
      <c r="N15" s="17" t="str">
        <f t="shared" si="4"/>
        <v>-</v>
      </c>
      <c r="O15" s="17" t="str">
        <f t="shared" si="5"/>
        <v>-</v>
      </c>
      <c r="P15" s="17" t="str">
        <f t="shared" si="6"/>
        <v>-</v>
      </c>
      <c r="Q15" s="17">
        <f t="shared" si="16"/>
        <v>0</v>
      </c>
      <c r="R15" s="17">
        <f t="shared" si="11"/>
        <v>0</v>
      </c>
      <c r="S15" s="17">
        <f t="shared" si="12"/>
        <v>0</v>
      </c>
      <c r="T15" s="17">
        <f t="shared" si="13"/>
        <v>0</v>
      </c>
      <c r="U15" s="17">
        <f t="shared" si="14"/>
        <v>0</v>
      </c>
      <c r="W15" s="146">
        <f t="shared" si="15"/>
        <v>0</v>
      </c>
    </row>
    <row r="16" spans="1:24" x14ac:dyDescent="0.25">
      <c r="A16" s="181" t="s">
        <v>38</v>
      </c>
      <c r="B16" s="37" t="s">
        <v>39</v>
      </c>
      <c r="C16" s="15" t="s">
        <v>40</v>
      </c>
      <c r="D16" s="185">
        <v>13500</v>
      </c>
      <c r="E16" s="185">
        <v>13800</v>
      </c>
      <c r="F16" s="185">
        <v>16317.58</v>
      </c>
      <c r="G16" s="185">
        <v>14932.62</v>
      </c>
      <c r="H16" s="185">
        <v>10844.03</v>
      </c>
      <c r="I16" s="16">
        <f t="shared" si="10"/>
        <v>300</v>
      </c>
      <c r="J16" s="16">
        <f t="shared" si="2"/>
        <v>2517.58</v>
      </c>
      <c r="K16" s="16">
        <f t="shared" si="2"/>
        <v>-1384.9599999999991</v>
      </c>
      <c r="L16" s="16">
        <f t="shared" si="2"/>
        <v>-4088.59</v>
      </c>
      <c r="M16" s="17">
        <f t="shared" si="17"/>
        <v>1.0222222222222221</v>
      </c>
      <c r="N16" s="17">
        <f t="shared" si="4"/>
        <v>1.1824333333333332</v>
      </c>
      <c r="O16" s="17">
        <f t="shared" si="5"/>
        <v>0.91512466922178415</v>
      </c>
      <c r="P16" s="17">
        <f t="shared" si="6"/>
        <v>0.72619741210852484</v>
      </c>
      <c r="Q16" s="17">
        <f t="shared" si="16"/>
        <v>1.6791044776119403E-2</v>
      </c>
      <c r="R16" s="17">
        <f t="shared" si="11"/>
        <v>1.4886731391585761E-2</v>
      </c>
      <c r="S16" s="17">
        <f t="shared" si="12"/>
        <v>1.5459462640713578E-2</v>
      </c>
      <c r="T16" s="17">
        <f t="shared" si="13"/>
        <v>1.3277941281107368E-2</v>
      </c>
      <c r="U16" s="17">
        <f t="shared" si="14"/>
        <v>9.1047800189555887E-3</v>
      </c>
      <c r="W16" s="146">
        <f t="shared" si="15"/>
        <v>300</v>
      </c>
    </row>
    <row r="17" spans="1:23" x14ac:dyDescent="0.25">
      <c r="A17" s="39"/>
      <c r="B17" s="40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21"/>
      <c r="O17" s="21"/>
      <c r="P17" s="21"/>
      <c r="Q17" s="21"/>
      <c r="R17" s="21"/>
      <c r="S17" s="21"/>
      <c r="T17" s="21"/>
      <c r="U17" s="21"/>
      <c r="W17" s="146">
        <f t="shared" si="15"/>
        <v>0</v>
      </c>
    </row>
    <row r="18" spans="1:23" x14ac:dyDescent="0.25">
      <c r="A18" s="180" t="s">
        <v>41</v>
      </c>
      <c r="B18" s="36" t="s">
        <v>42</v>
      </c>
      <c r="C18" s="13" t="s">
        <v>43</v>
      </c>
      <c r="D18" s="14">
        <f>SUM(D19:D31)</f>
        <v>504000</v>
      </c>
      <c r="E18" s="14">
        <f t="shared" ref="E18:H18" si="18">SUM(E19:E31)</f>
        <v>579800</v>
      </c>
      <c r="F18" s="14">
        <f t="shared" si="18"/>
        <v>672450</v>
      </c>
      <c r="G18" s="14">
        <f t="shared" si="18"/>
        <v>741946</v>
      </c>
      <c r="H18" s="14">
        <f t="shared" si="18"/>
        <v>813442</v>
      </c>
      <c r="I18" s="46">
        <f>IF(E18-D18=0," ",E18-D18)</f>
        <v>75800</v>
      </c>
      <c r="J18" s="46">
        <f t="shared" ref="J18:L31" si="19">IF(F18-E18=0," ",F18-E18)</f>
        <v>92650</v>
      </c>
      <c r="K18" s="46">
        <f t="shared" si="19"/>
        <v>69496</v>
      </c>
      <c r="L18" s="46">
        <f t="shared" si="19"/>
        <v>71496</v>
      </c>
      <c r="M18" s="1">
        <f t="shared" ref="M18" si="20">IFERROR(E18/D18,"-")</f>
        <v>1.1503968253968253</v>
      </c>
      <c r="N18" s="1">
        <f t="shared" ref="N18:N31" si="21">IFERROR(F18/E18,"-")</f>
        <v>1.1597964815453605</v>
      </c>
      <c r="O18" s="1">
        <f t="shared" ref="O18:O31" si="22">IFERROR(G18/F18,"-")</f>
        <v>1.1033474607777529</v>
      </c>
      <c r="P18" s="1">
        <f t="shared" ref="P18:P31" si="23">IFERROR(H18/G18,"-")</f>
        <v>1.0963628080749812</v>
      </c>
      <c r="Q18" s="1">
        <f>SUM(Q19:Q31)</f>
        <v>0.62686567164179108</v>
      </c>
      <c r="R18" s="1">
        <f>SUM(R19:R31)</f>
        <v>0.62545846817691486</v>
      </c>
      <c r="S18" s="1">
        <f t="shared" ref="S18:U18" si="24">SUM(S19:S31)</f>
        <v>0.63708685066951387</v>
      </c>
      <c r="T18" s="1">
        <f t="shared" si="24"/>
        <v>0.65973120736699153</v>
      </c>
      <c r="U18" s="1">
        <f t="shared" si="24"/>
        <v>0.68297583722834343</v>
      </c>
      <c r="W18" s="146">
        <f t="shared" si="15"/>
        <v>75800</v>
      </c>
    </row>
    <row r="19" spans="1:23" x14ac:dyDescent="0.25">
      <c r="A19" s="181" t="s">
        <v>44</v>
      </c>
      <c r="B19" s="37" t="s">
        <v>45</v>
      </c>
      <c r="C19" s="15"/>
      <c r="D19" s="185">
        <v>70000</v>
      </c>
      <c r="E19" s="183">
        <v>70000</v>
      </c>
      <c r="F19" s="183">
        <v>77000</v>
      </c>
      <c r="G19" s="183">
        <v>76000</v>
      </c>
      <c r="H19" s="183">
        <v>77000</v>
      </c>
      <c r="I19" s="18" t="str">
        <f t="shared" ref="I19:I31" si="25">IF(E19-D19=0," ",E19-D19)</f>
        <v xml:space="preserve"> </v>
      </c>
      <c r="J19" s="18">
        <f t="shared" si="19"/>
        <v>7000</v>
      </c>
      <c r="K19" s="18">
        <f t="shared" si="19"/>
        <v>-1000</v>
      </c>
      <c r="L19" s="18">
        <f t="shared" si="19"/>
        <v>1000</v>
      </c>
      <c r="M19" s="17">
        <f>IFERROR(E19/D19,"-")</f>
        <v>1</v>
      </c>
      <c r="N19" s="17">
        <f t="shared" si="21"/>
        <v>1.1000000000000001</v>
      </c>
      <c r="O19" s="17">
        <f t="shared" si="22"/>
        <v>0.98701298701298701</v>
      </c>
      <c r="P19" s="17">
        <f t="shared" si="23"/>
        <v>1.013157894736842</v>
      </c>
      <c r="Q19" s="17">
        <f t="shared" ref="Q19:Q31" si="26">D19/$D$5</f>
        <v>8.7064676616915429E-2</v>
      </c>
      <c r="R19" s="17">
        <f t="shared" ref="R19:R31" si="27">E19/$E$5</f>
        <v>7.5512405609492989E-2</v>
      </c>
      <c r="S19" s="17">
        <f t="shared" ref="S19:S31" si="28">F19/$F$5</f>
        <v>7.2950684068038618E-2</v>
      </c>
      <c r="T19" s="17">
        <f t="shared" ref="T19:T31" si="29">G19/$G$5</f>
        <v>6.7578464955524206E-2</v>
      </c>
      <c r="U19" s="17">
        <f t="shared" ref="U19:U31" si="30">H19/$H$5</f>
        <v>6.465014034999722E-2</v>
      </c>
      <c r="W19" s="146">
        <f t="shared" si="15"/>
        <v>0</v>
      </c>
    </row>
    <row r="20" spans="1:23" x14ac:dyDescent="0.25">
      <c r="A20" s="181" t="s">
        <v>46</v>
      </c>
      <c r="B20" s="37" t="s">
        <v>47</v>
      </c>
      <c r="C20" s="15"/>
      <c r="D20" s="185">
        <v>374000</v>
      </c>
      <c r="E20" s="183">
        <v>423050</v>
      </c>
      <c r="F20" s="183">
        <v>500280</v>
      </c>
      <c r="G20" s="183">
        <v>500280</v>
      </c>
      <c r="H20" s="183">
        <v>500280</v>
      </c>
      <c r="I20" s="18">
        <f t="shared" si="25"/>
        <v>49050</v>
      </c>
      <c r="J20" s="18">
        <f t="shared" si="19"/>
        <v>77230</v>
      </c>
      <c r="K20" s="18" t="str">
        <f t="shared" si="19"/>
        <v xml:space="preserve"> </v>
      </c>
      <c r="L20" s="18" t="str">
        <f t="shared" si="19"/>
        <v xml:space="preserve"> </v>
      </c>
      <c r="M20" s="17">
        <f t="shared" ref="M20:M31" si="31">IFERROR(E20/D20,"-")</f>
        <v>1.1311497326203208</v>
      </c>
      <c r="N20" s="17">
        <f t="shared" si="21"/>
        <v>1.1825552535161328</v>
      </c>
      <c r="O20" s="17">
        <f t="shared" si="22"/>
        <v>1</v>
      </c>
      <c r="P20" s="17">
        <f t="shared" si="23"/>
        <v>1</v>
      </c>
      <c r="Q20" s="17">
        <f t="shared" si="26"/>
        <v>0.46517412935323382</v>
      </c>
      <c r="R20" s="17">
        <f t="shared" si="27"/>
        <v>0.4563646170442287</v>
      </c>
      <c r="S20" s="17">
        <f t="shared" si="28"/>
        <v>0.47397101591634233</v>
      </c>
      <c r="T20" s="17">
        <f t="shared" si="29"/>
        <v>0.44484413747302171</v>
      </c>
      <c r="U20" s="17">
        <f t="shared" si="30"/>
        <v>0.42004119758826763</v>
      </c>
      <c r="W20" s="146">
        <f t="shared" si="15"/>
        <v>49050</v>
      </c>
    </row>
    <row r="21" spans="1:23" x14ac:dyDescent="0.25">
      <c r="A21" s="181" t="s">
        <v>48</v>
      </c>
      <c r="B21" s="37" t="s">
        <v>49</v>
      </c>
      <c r="C21" s="15"/>
      <c r="D21" s="185">
        <v>30000</v>
      </c>
      <c r="E21" s="185">
        <v>31750</v>
      </c>
      <c r="F21" s="183">
        <v>34670</v>
      </c>
      <c r="G21" s="183">
        <v>105166</v>
      </c>
      <c r="H21" s="183">
        <v>175662</v>
      </c>
      <c r="I21" s="18">
        <f t="shared" si="25"/>
        <v>1750</v>
      </c>
      <c r="J21" s="18">
        <f t="shared" si="19"/>
        <v>2920</v>
      </c>
      <c r="K21" s="18">
        <f t="shared" si="19"/>
        <v>70496</v>
      </c>
      <c r="L21" s="18">
        <f t="shared" si="19"/>
        <v>70496</v>
      </c>
      <c r="M21" s="17">
        <f t="shared" si="31"/>
        <v>1.0583333333333333</v>
      </c>
      <c r="N21" s="17">
        <f t="shared" si="21"/>
        <v>1.091968503937008</v>
      </c>
      <c r="O21" s="17">
        <f t="shared" si="22"/>
        <v>3.0333429477934812</v>
      </c>
      <c r="P21" s="17">
        <f t="shared" si="23"/>
        <v>1.6703307152501758</v>
      </c>
      <c r="Q21" s="17">
        <f t="shared" si="26"/>
        <v>3.7313432835820892E-2</v>
      </c>
      <c r="R21" s="17">
        <f t="shared" si="27"/>
        <v>3.4250269687162889E-2</v>
      </c>
      <c r="S21" s="17">
        <f t="shared" si="28"/>
        <v>3.2846756060245438E-2</v>
      </c>
      <c r="T21" s="17">
        <f t="shared" si="29"/>
        <v>9.3512590072534985E-2</v>
      </c>
      <c r="U21" s="17">
        <f t="shared" si="30"/>
        <v>0.14748796044365209</v>
      </c>
      <c r="W21" s="146">
        <f t="shared" si="15"/>
        <v>1750</v>
      </c>
    </row>
    <row r="22" spans="1:23" x14ac:dyDescent="0.25">
      <c r="A22" s="181" t="s">
        <v>50</v>
      </c>
      <c r="B22" s="37" t="s">
        <v>51</v>
      </c>
      <c r="C22" s="15"/>
      <c r="D22" s="185"/>
      <c r="E22" s="183"/>
      <c r="F22" s="183"/>
      <c r="G22" s="183"/>
      <c r="H22" s="183"/>
      <c r="I22" s="18" t="str">
        <f t="shared" si="25"/>
        <v xml:space="preserve"> </v>
      </c>
      <c r="J22" s="18" t="str">
        <f t="shared" si="19"/>
        <v xml:space="preserve"> </v>
      </c>
      <c r="K22" s="18" t="str">
        <f t="shared" si="19"/>
        <v xml:space="preserve"> </v>
      </c>
      <c r="L22" s="18" t="str">
        <f t="shared" si="19"/>
        <v xml:space="preserve"> </v>
      </c>
      <c r="M22" s="17" t="str">
        <f t="shared" si="31"/>
        <v>-</v>
      </c>
      <c r="N22" s="17" t="str">
        <f t="shared" si="21"/>
        <v>-</v>
      </c>
      <c r="O22" s="17" t="str">
        <f t="shared" si="22"/>
        <v>-</v>
      </c>
      <c r="P22" s="17" t="str">
        <f t="shared" si="23"/>
        <v>-</v>
      </c>
      <c r="Q22" s="17">
        <f t="shared" si="26"/>
        <v>0</v>
      </c>
      <c r="R22" s="17">
        <f t="shared" si="27"/>
        <v>0</v>
      </c>
      <c r="S22" s="17">
        <f t="shared" si="28"/>
        <v>0</v>
      </c>
      <c r="T22" s="17">
        <f t="shared" si="29"/>
        <v>0</v>
      </c>
      <c r="U22" s="17">
        <f t="shared" si="30"/>
        <v>0</v>
      </c>
      <c r="W22" s="146">
        <f t="shared" si="15"/>
        <v>0</v>
      </c>
    </row>
    <row r="23" spans="1:23" ht="25.5" x14ac:dyDescent="0.25">
      <c r="A23" s="181" t="s">
        <v>52</v>
      </c>
      <c r="B23" s="37"/>
      <c r="C23" s="15"/>
      <c r="D23" s="185"/>
      <c r="E23" s="183"/>
      <c r="F23" s="183"/>
      <c r="G23" s="183"/>
      <c r="H23" s="183"/>
      <c r="I23" s="16" t="str">
        <f t="shared" si="25"/>
        <v xml:space="preserve"> </v>
      </c>
      <c r="J23" s="16" t="str">
        <f t="shared" si="19"/>
        <v xml:space="preserve"> </v>
      </c>
      <c r="K23" s="16" t="str">
        <f t="shared" si="19"/>
        <v xml:space="preserve"> </v>
      </c>
      <c r="L23" s="16" t="str">
        <f t="shared" si="19"/>
        <v xml:space="preserve"> </v>
      </c>
      <c r="M23" s="17" t="str">
        <f t="shared" si="31"/>
        <v>-</v>
      </c>
      <c r="N23" s="17" t="str">
        <f t="shared" si="21"/>
        <v>-</v>
      </c>
      <c r="O23" s="17" t="str">
        <f t="shared" si="22"/>
        <v>-</v>
      </c>
      <c r="P23" s="17" t="str">
        <f t="shared" si="23"/>
        <v>-</v>
      </c>
      <c r="Q23" s="17">
        <f t="shared" si="26"/>
        <v>0</v>
      </c>
      <c r="R23" s="17">
        <f t="shared" si="27"/>
        <v>0</v>
      </c>
      <c r="S23" s="17">
        <f t="shared" si="28"/>
        <v>0</v>
      </c>
      <c r="T23" s="17">
        <f t="shared" si="29"/>
        <v>0</v>
      </c>
      <c r="U23" s="17">
        <f t="shared" si="30"/>
        <v>0</v>
      </c>
      <c r="W23" s="146">
        <f t="shared" si="15"/>
        <v>0</v>
      </c>
    </row>
    <row r="24" spans="1:23" ht="25.5" x14ac:dyDescent="0.25">
      <c r="A24" s="181" t="s">
        <v>53</v>
      </c>
      <c r="B24" s="37" t="s">
        <v>54</v>
      </c>
      <c r="C24" s="15"/>
      <c r="D24" s="185"/>
      <c r="E24" s="183"/>
      <c r="F24" s="183"/>
      <c r="G24" s="183"/>
      <c r="H24" s="183"/>
      <c r="I24" s="16" t="str">
        <f t="shared" si="25"/>
        <v xml:space="preserve"> </v>
      </c>
      <c r="J24" s="16" t="str">
        <f t="shared" si="19"/>
        <v xml:space="preserve"> </v>
      </c>
      <c r="K24" s="16" t="str">
        <f t="shared" si="19"/>
        <v xml:space="preserve"> </v>
      </c>
      <c r="L24" s="16" t="str">
        <f t="shared" si="19"/>
        <v xml:space="preserve"> </v>
      </c>
      <c r="M24" s="17" t="str">
        <f t="shared" si="31"/>
        <v>-</v>
      </c>
      <c r="N24" s="17" t="str">
        <f t="shared" si="21"/>
        <v>-</v>
      </c>
      <c r="O24" s="17" t="str">
        <f t="shared" si="22"/>
        <v>-</v>
      </c>
      <c r="P24" s="17" t="str">
        <f t="shared" si="23"/>
        <v>-</v>
      </c>
      <c r="Q24" s="17">
        <f t="shared" si="26"/>
        <v>0</v>
      </c>
      <c r="R24" s="17">
        <f t="shared" si="27"/>
        <v>0</v>
      </c>
      <c r="S24" s="17">
        <f t="shared" si="28"/>
        <v>0</v>
      </c>
      <c r="T24" s="17">
        <f t="shared" si="29"/>
        <v>0</v>
      </c>
      <c r="U24" s="17">
        <f t="shared" si="30"/>
        <v>0</v>
      </c>
      <c r="W24" s="146">
        <f t="shared" si="15"/>
        <v>0</v>
      </c>
    </row>
    <row r="25" spans="1:23" x14ac:dyDescent="0.25">
      <c r="A25" s="181" t="s">
        <v>55</v>
      </c>
      <c r="B25" s="37" t="s">
        <v>56</v>
      </c>
      <c r="C25" s="15"/>
      <c r="D25" s="185">
        <v>30000</v>
      </c>
      <c r="E25" s="183">
        <v>55000</v>
      </c>
      <c r="F25" s="183">
        <v>60500</v>
      </c>
      <c r="G25" s="183">
        <v>60500</v>
      </c>
      <c r="H25" s="183">
        <v>60500</v>
      </c>
      <c r="I25" s="16">
        <f t="shared" si="25"/>
        <v>25000</v>
      </c>
      <c r="J25" s="16">
        <f t="shared" si="19"/>
        <v>5500</v>
      </c>
      <c r="K25" s="16" t="str">
        <f t="shared" si="19"/>
        <v xml:space="preserve"> </v>
      </c>
      <c r="L25" s="16" t="str">
        <f t="shared" si="19"/>
        <v xml:space="preserve"> </v>
      </c>
      <c r="M25" s="17">
        <f t="shared" si="31"/>
        <v>1.8333333333333333</v>
      </c>
      <c r="N25" s="17">
        <f t="shared" si="21"/>
        <v>1.1000000000000001</v>
      </c>
      <c r="O25" s="17">
        <f t="shared" si="22"/>
        <v>1</v>
      </c>
      <c r="P25" s="17">
        <f t="shared" si="23"/>
        <v>1</v>
      </c>
      <c r="Q25" s="17">
        <f t="shared" si="26"/>
        <v>3.7313432835820892E-2</v>
      </c>
      <c r="R25" s="17">
        <f t="shared" si="27"/>
        <v>5.9331175836030203E-2</v>
      </c>
      <c r="S25" s="17">
        <f t="shared" si="28"/>
        <v>5.7318394624887484E-2</v>
      </c>
      <c r="T25" s="17">
        <f t="shared" si="29"/>
        <v>5.3796014865910714E-2</v>
      </c>
      <c r="U25" s="17">
        <f t="shared" si="30"/>
        <v>5.079653884642639E-2</v>
      </c>
      <c r="W25" s="146">
        <f t="shared" si="15"/>
        <v>25000</v>
      </c>
    </row>
    <row r="26" spans="1:23" x14ac:dyDescent="0.25">
      <c r="A26" s="181"/>
      <c r="B26" s="38"/>
      <c r="C26" s="15"/>
      <c r="D26" s="185"/>
      <c r="E26" s="183"/>
      <c r="F26" s="183"/>
      <c r="G26" s="183"/>
      <c r="H26" s="183"/>
      <c r="I26" s="16" t="str">
        <f t="shared" si="25"/>
        <v xml:space="preserve"> </v>
      </c>
      <c r="J26" s="16" t="str">
        <f t="shared" si="19"/>
        <v xml:space="preserve"> </v>
      </c>
      <c r="K26" s="16" t="str">
        <f t="shared" si="19"/>
        <v xml:space="preserve"> </v>
      </c>
      <c r="L26" s="16" t="str">
        <f t="shared" si="19"/>
        <v xml:space="preserve"> </v>
      </c>
      <c r="M26" s="17" t="str">
        <f t="shared" si="31"/>
        <v>-</v>
      </c>
      <c r="N26" s="17" t="str">
        <f t="shared" si="21"/>
        <v>-</v>
      </c>
      <c r="O26" s="17" t="str">
        <f t="shared" si="22"/>
        <v>-</v>
      </c>
      <c r="P26" s="17" t="str">
        <f t="shared" si="23"/>
        <v>-</v>
      </c>
      <c r="Q26" s="17">
        <f t="shared" si="26"/>
        <v>0</v>
      </c>
      <c r="R26" s="17">
        <f t="shared" si="27"/>
        <v>0</v>
      </c>
      <c r="S26" s="17">
        <f t="shared" si="28"/>
        <v>0</v>
      </c>
      <c r="T26" s="17">
        <f t="shared" si="29"/>
        <v>0</v>
      </c>
      <c r="U26" s="17">
        <f t="shared" si="30"/>
        <v>0</v>
      </c>
      <c r="W26" s="146">
        <f t="shared" si="15"/>
        <v>0</v>
      </c>
    </row>
    <row r="27" spans="1:23" x14ac:dyDescent="0.25">
      <c r="A27" s="181"/>
      <c r="B27" s="38"/>
      <c r="C27" s="15"/>
      <c r="D27" s="185"/>
      <c r="E27" s="183"/>
      <c r="F27" s="183"/>
      <c r="G27" s="183"/>
      <c r="H27" s="183"/>
      <c r="I27" s="16" t="str">
        <f t="shared" si="25"/>
        <v xml:space="preserve"> </v>
      </c>
      <c r="J27" s="16" t="str">
        <f t="shared" si="19"/>
        <v xml:space="preserve"> </v>
      </c>
      <c r="K27" s="16" t="str">
        <f t="shared" si="19"/>
        <v xml:space="preserve"> </v>
      </c>
      <c r="L27" s="16" t="str">
        <f t="shared" si="19"/>
        <v xml:space="preserve"> </v>
      </c>
      <c r="M27" s="17" t="str">
        <f t="shared" si="31"/>
        <v>-</v>
      </c>
      <c r="N27" s="17" t="str">
        <f t="shared" si="21"/>
        <v>-</v>
      </c>
      <c r="O27" s="17" t="str">
        <f t="shared" si="22"/>
        <v>-</v>
      </c>
      <c r="P27" s="17" t="str">
        <f t="shared" si="23"/>
        <v>-</v>
      </c>
      <c r="Q27" s="17">
        <f t="shared" si="26"/>
        <v>0</v>
      </c>
      <c r="R27" s="17">
        <f t="shared" si="27"/>
        <v>0</v>
      </c>
      <c r="S27" s="17">
        <f t="shared" si="28"/>
        <v>0</v>
      </c>
      <c r="T27" s="17">
        <f t="shared" si="29"/>
        <v>0</v>
      </c>
      <c r="U27" s="17">
        <f t="shared" si="30"/>
        <v>0</v>
      </c>
      <c r="W27" s="146">
        <f t="shared" si="15"/>
        <v>0</v>
      </c>
    </row>
    <row r="28" spans="1:23" x14ac:dyDescent="0.25">
      <c r="A28" s="181"/>
      <c r="B28" s="38"/>
      <c r="C28" s="15"/>
      <c r="D28" s="185"/>
      <c r="E28" s="183"/>
      <c r="F28" s="183"/>
      <c r="G28" s="183"/>
      <c r="H28" s="183"/>
      <c r="I28" s="16" t="str">
        <f t="shared" si="25"/>
        <v xml:space="preserve"> </v>
      </c>
      <c r="J28" s="16" t="str">
        <f t="shared" si="19"/>
        <v xml:space="preserve"> </v>
      </c>
      <c r="K28" s="16" t="str">
        <f t="shared" si="19"/>
        <v xml:space="preserve"> </v>
      </c>
      <c r="L28" s="16" t="str">
        <f t="shared" si="19"/>
        <v xml:space="preserve"> </v>
      </c>
      <c r="M28" s="17" t="str">
        <f t="shared" si="31"/>
        <v>-</v>
      </c>
      <c r="N28" s="17" t="str">
        <f t="shared" si="21"/>
        <v>-</v>
      </c>
      <c r="O28" s="17" t="str">
        <f t="shared" si="22"/>
        <v>-</v>
      </c>
      <c r="P28" s="17" t="str">
        <f t="shared" si="23"/>
        <v>-</v>
      </c>
      <c r="Q28" s="17">
        <f t="shared" si="26"/>
        <v>0</v>
      </c>
      <c r="R28" s="17">
        <f t="shared" si="27"/>
        <v>0</v>
      </c>
      <c r="S28" s="17">
        <f t="shared" si="28"/>
        <v>0</v>
      </c>
      <c r="T28" s="17">
        <f t="shared" si="29"/>
        <v>0</v>
      </c>
      <c r="U28" s="17">
        <f t="shared" si="30"/>
        <v>0</v>
      </c>
      <c r="W28" s="146">
        <f t="shared" si="15"/>
        <v>0</v>
      </c>
    </row>
    <row r="29" spans="1:23" x14ac:dyDescent="0.25">
      <c r="A29" s="181"/>
      <c r="B29" s="38"/>
      <c r="C29" s="15"/>
      <c r="D29" s="185"/>
      <c r="E29" s="183"/>
      <c r="F29" s="183"/>
      <c r="G29" s="183"/>
      <c r="H29" s="183"/>
      <c r="I29" s="16" t="str">
        <f t="shared" si="25"/>
        <v xml:space="preserve"> </v>
      </c>
      <c r="J29" s="16" t="str">
        <f t="shared" si="19"/>
        <v xml:space="preserve"> </v>
      </c>
      <c r="K29" s="16" t="str">
        <f t="shared" si="19"/>
        <v xml:space="preserve"> </v>
      </c>
      <c r="L29" s="16" t="str">
        <f t="shared" si="19"/>
        <v xml:space="preserve"> </v>
      </c>
      <c r="M29" s="17" t="str">
        <f t="shared" si="31"/>
        <v>-</v>
      </c>
      <c r="N29" s="17" t="str">
        <f t="shared" si="21"/>
        <v>-</v>
      </c>
      <c r="O29" s="17" t="str">
        <f t="shared" si="22"/>
        <v>-</v>
      </c>
      <c r="P29" s="17" t="str">
        <f t="shared" si="23"/>
        <v>-</v>
      </c>
      <c r="Q29" s="17">
        <f t="shared" si="26"/>
        <v>0</v>
      </c>
      <c r="R29" s="17">
        <f t="shared" si="27"/>
        <v>0</v>
      </c>
      <c r="S29" s="17">
        <f t="shared" si="28"/>
        <v>0</v>
      </c>
      <c r="T29" s="17">
        <f t="shared" si="29"/>
        <v>0</v>
      </c>
      <c r="U29" s="17">
        <f t="shared" si="30"/>
        <v>0</v>
      </c>
      <c r="W29" s="146">
        <f t="shared" si="15"/>
        <v>0</v>
      </c>
    </row>
    <row r="30" spans="1:23" x14ac:dyDescent="0.25">
      <c r="A30" s="181"/>
      <c r="B30" s="38"/>
      <c r="C30" s="15"/>
      <c r="D30" s="185"/>
      <c r="E30" s="183"/>
      <c r="F30" s="183"/>
      <c r="G30" s="183"/>
      <c r="H30" s="183"/>
      <c r="I30" s="16" t="str">
        <f t="shared" si="25"/>
        <v xml:space="preserve"> </v>
      </c>
      <c r="J30" s="16" t="str">
        <f t="shared" si="19"/>
        <v xml:space="preserve"> </v>
      </c>
      <c r="K30" s="16" t="str">
        <f t="shared" si="19"/>
        <v xml:space="preserve"> </v>
      </c>
      <c r="L30" s="16" t="str">
        <f t="shared" si="19"/>
        <v xml:space="preserve"> </v>
      </c>
      <c r="M30" s="17" t="str">
        <f t="shared" si="31"/>
        <v>-</v>
      </c>
      <c r="N30" s="17" t="str">
        <f t="shared" si="21"/>
        <v>-</v>
      </c>
      <c r="O30" s="17" t="str">
        <f t="shared" si="22"/>
        <v>-</v>
      </c>
      <c r="P30" s="17" t="str">
        <f t="shared" si="23"/>
        <v>-</v>
      </c>
      <c r="Q30" s="17">
        <f t="shared" si="26"/>
        <v>0</v>
      </c>
      <c r="R30" s="17">
        <f t="shared" si="27"/>
        <v>0</v>
      </c>
      <c r="S30" s="17">
        <f t="shared" si="28"/>
        <v>0</v>
      </c>
      <c r="T30" s="17">
        <f t="shared" si="29"/>
        <v>0</v>
      </c>
      <c r="U30" s="17">
        <f t="shared" si="30"/>
        <v>0</v>
      </c>
      <c r="W30" s="146">
        <f t="shared" si="15"/>
        <v>0</v>
      </c>
    </row>
    <row r="31" spans="1:23" x14ac:dyDescent="0.25">
      <c r="A31" s="181" t="s">
        <v>57</v>
      </c>
      <c r="B31" s="37" t="s">
        <v>58</v>
      </c>
      <c r="C31" s="15"/>
      <c r="D31" s="185"/>
      <c r="E31" s="185"/>
      <c r="F31" s="183"/>
      <c r="G31" s="183"/>
      <c r="H31" s="183"/>
      <c r="I31" s="16" t="str">
        <f t="shared" si="25"/>
        <v xml:space="preserve"> </v>
      </c>
      <c r="J31" s="16" t="str">
        <f t="shared" si="19"/>
        <v xml:space="preserve"> </v>
      </c>
      <c r="K31" s="16" t="str">
        <f t="shared" si="19"/>
        <v xml:space="preserve"> </v>
      </c>
      <c r="L31" s="16" t="str">
        <f t="shared" si="19"/>
        <v xml:space="preserve"> </v>
      </c>
      <c r="M31" s="17" t="str">
        <f t="shared" si="31"/>
        <v>-</v>
      </c>
      <c r="N31" s="17" t="str">
        <f t="shared" si="21"/>
        <v>-</v>
      </c>
      <c r="O31" s="17" t="str">
        <f t="shared" si="22"/>
        <v>-</v>
      </c>
      <c r="P31" s="17" t="str">
        <f t="shared" si="23"/>
        <v>-</v>
      </c>
      <c r="Q31" s="17">
        <f t="shared" si="26"/>
        <v>0</v>
      </c>
      <c r="R31" s="17">
        <f t="shared" si="27"/>
        <v>0</v>
      </c>
      <c r="S31" s="17">
        <f t="shared" si="28"/>
        <v>0</v>
      </c>
      <c r="T31" s="17">
        <f t="shared" si="29"/>
        <v>0</v>
      </c>
      <c r="U31" s="17">
        <f t="shared" si="30"/>
        <v>0</v>
      </c>
      <c r="W31" s="146">
        <f t="shared" si="15"/>
        <v>0</v>
      </c>
    </row>
    <row r="32" spans="1:23" x14ac:dyDescent="0.25">
      <c r="A32" s="39"/>
      <c r="B32" s="40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1"/>
      <c r="N32" s="21"/>
      <c r="O32" s="21"/>
      <c r="P32" s="21"/>
      <c r="Q32" s="21"/>
      <c r="R32" s="21"/>
      <c r="S32" s="21"/>
      <c r="T32" s="21"/>
      <c r="U32" s="21"/>
      <c r="W32" s="146">
        <f t="shared" si="15"/>
        <v>0</v>
      </c>
    </row>
    <row r="33" spans="1:24" x14ac:dyDescent="0.25">
      <c r="A33" s="34" t="s">
        <v>59</v>
      </c>
      <c r="B33" s="35" t="s">
        <v>60</v>
      </c>
      <c r="C33" s="4" t="s">
        <v>61</v>
      </c>
      <c r="D33" s="3">
        <f>D34+D60</f>
        <v>804000</v>
      </c>
      <c r="E33" s="3">
        <f t="shared" ref="E33:H33" si="32">E34+E60</f>
        <v>927000</v>
      </c>
      <c r="F33" s="3">
        <f t="shared" si="32"/>
        <v>1055507.577791719</v>
      </c>
      <c r="G33" s="3">
        <f t="shared" si="32"/>
        <v>1124618.6160602258</v>
      </c>
      <c r="H33" s="3">
        <f t="shared" si="32"/>
        <v>1191026.0282308657</v>
      </c>
      <c r="I33" s="46">
        <f>IF(E33-D33=0," ",E33-D33)</f>
        <v>123000</v>
      </c>
      <c r="J33" s="46">
        <f t="shared" ref="J33:L46" si="33">IF(F33-E33=0," ",F33-E33)</f>
        <v>128507.577791719</v>
      </c>
      <c r="K33" s="46">
        <f t="shared" si="33"/>
        <v>69111.03826850676</v>
      </c>
      <c r="L33" s="46">
        <f t="shared" si="33"/>
        <v>66407.41217063996</v>
      </c>
      <c r="M33" s="1">
        <f t="shared" ref="M33:M73" si="34">IFERROR(E33/D33,"-")</f>
        <v>1.1529850746268657</v>
      </c>
      <c r="N33" s="1">
        <f t="shared" ref="N33:N46" si="35">IFERROR(F33/E33,"-")</f>
        <v>1.1386273762585966</v>
      </c>
      <c r="O33" s="1">
        <f t="shared" ref="O33:O46" si="36">IFERROR(G33/F33,"-")</f>
        <v>1.0654765912842592</v>
      </c>
      <c r="P33" s="1">
        <f t="shared" ref="P33:P46" si="37">IFERROR(H33/G33,"-")</f>
        <v>1.0590488288405531</v>
      </c>
      <c r="Q33" s="1">
        <v>1</v>
      </c>
      <c r="R33" s="1">
        <v>1</v>
      </c>
      <c r="S33" s="1">
        <v>0.9999999979078491</v>
      </c>
      <c r="T33" s="1">
        <v>0.99999999649679072</v>
      </c>
      <c r="U33" s="1">
        <v>0.99999999851461319</v>
      </c>
      <c r="W33" s="146">
        <f t="shared" si="15"/>
        <v>123000</v>
      </c>
    </row>
    <row r="34" spans="1:24" ht="25.5" x14ac:dyDescent="0.25">
      <c r="A34" s="180" t="s">
        <v>62</v>
      </c>
      <c r="B34" s="36" t="s">
        <v>63</v>
      </c>
      <c r="C34" s="13" t="s">
        <v>64</v>
      </c>
      <c r="D34" s="14">
        <f>D35+D48</f>
        <v>224210</v>
      </c>
      <c r="E34" s="14">
        <f t="shared" ref="E34:G34" si="38">E35+E48</f>
        <v>299900</v>
      </c>
      <c r="F34" s="14">
        <f t="shared" si="38"/>
        <v>329890</v>
      </c>
      <c r="G34" s="14">
        <f t="shared" si="38"/>
        <v>330890</v>
      </c>
      <c r="H34" s="14">
        <f>H35+H48</f>
        <v>329890</v>
      </c>
      <c r="I34" s="46">
        <f>IF(E34-D34=0," ",E34-D34)</f>
        <v>75690</v>
      </c>
      <c r="J34" s="46">
        <f t="shared" si="33"/>
        <v>29990</v>
      </c>
      <c r="K34" s="46">
        <f t="shared" si="33"/>
        <v>1000</v>
      </c>
      <c r="L34" s="46">
        <f t="shared" si="33"/>
        <v>-1000</v>
      </c>
      <c r="M34" s="1">
        <f t="shared" si="34"/>
        <v>1.3375852994960082</v>
      </c>
      <c r="N34" s="1">
        <f t="shared" si="35"/>
        <v>1.1000000000000001</v>
      </c>
      <c r="O34" s="1">
        <f t="shared" si="36"/>
        <v>1.0030313134681257</v>
      </c>
      <c r="P34" s="1">
        <f t="shared" si="37"/>
        <v>0.99697784762307717</v>
      </c>
      <c r="Q34" s="1">
        <f>Q35+Q48</f>
        <v>0.27886815920398011</v>
      </c>
      <c r="R34" s="1">
        <f>R35+R48</f>
        <v>0.32351672060409925</v>
      </c>
      <c r="S34" s="1">
        <f t="shared" ref="S34:U34" si="39">S35+S48</f>
        <v>0.31254157425395246</v>
      </c>
      <c r="T34" s="1">
        <f t="shared" si="39"/>
        <v>0.29422418878248424</v>
      </c>
      <c r="U34" s="1">
        <f t="shared" si="39"/>
        <v>0.27697967313948146</v>
      </c>
      <c r="W34" s="146">
        <f t="shared" si="15"/>
        <v>75690</v>
      </c>
    </row>
    <row r="35" spans="1:24" x14ac:dyDescent="0.25">
      <c r="A35" s="181" t="s">
        <v>65</v>
      </c>
      <c r="B35" s="37" t="s">
        <v>66</v>
      </c>
      <c r="C35" s="22" t="s">
        <v>67</v>
      </c>
      <c r="D35" s="23">
        <f>SUM(D36:D46)</f>
        <v>78210</v>
      </c>
      <c r="E35" s="23">
        <f t="shared" ref="E35:G35" si="40">SUM(E36:E46)</f>
        <v>99900</v>
      </c>
      <c r="F35" s="23">
        <f t="shared" si="40"/>
        <v>109890</v>
      </c>
      <c r="G35" s="23">
        <f t="shared" si="40"/>
        <v>110890</v>
      </c>
      <c r="H35" s="23">
        <f>SUM(H36:H46)</f>
        <v>109890</v>
      </c>
      <c r="I35" s="16">
        <f t="shared" ref="I35:I46" si="41">IF(E35-D35=0," ",E35-D35)</f>
        <v>21690</v>
      </c>
      <c r="J35" s="16">
        <f t="shared" si="33"/>
        <v>9990</v>
      </c>
      <c r="K35" s="16">
        <f t="shared" si="33"/>
        <v>1000</v>
      </c>
      <c r="L35" s="16">
        <f t="shared" si="33"/>
        <v>-1000</v>
      </c>
      <c r="M35" s="17">
        <f t="shared" si="34"/>
        <v>1.2773302646720368</v>
      </c>
      <c r="N35" s="17">
        <f t="shared" si="35"/>
        <v>1.1000000000000001</v>
      </c>
      <c r="O35" s="17">
        <f t="shared" si="36"/>
        <v>1.0091000091000091</v>
      </c>
      <c r="P35" s="17">
        <f t="shared" si="37"/>
        <v>0.99098205428803321</v>
      </c>
      <c r="Q35" s="17">
        <f>D35/$D$33</f>
        <v>9.727611940298507E-2</v>
      </c>
      <c r="R35" s="17">
        <f>E35/$E$33</f>
        <v>0.10776699029126213</v>
      </c>
      <c r="S35" s="17">
        <f>F35/$F$33</f>
        <v>0.10411104790920256</v>
      </c>
      <c r="T35" s="17">
        <f>G35/G$33</f>
        <v>9.8602315857504536E-2</v>
      </c>
      <c r="U35" s="17">
        <f>H35/$H$33</f>
        <v>9.2264986150830938E-2</v>
      </c>
      <c r="W35" s="146">
        <f t="shared" si="15"/>
        <v>21690</v>
      </c>
    </row>
    <row r="36" spans="1:24" ht="25.5" x14ac:dyDescent="0.25">
      <c r="A36" s="181" t="s">
        <v>68</v>
      </c>
      <c r="B36" s="37" t="s">
        <v>69</v>
      </c>
      <c r="C36" s="22" t="s">
        <v>70</v>
      </c>
      <c r="D36" s="185"/>
      <c r="E36" s="183"/>
      <c r="F36" s="183"/>
      <c r="G36" s="183"/>
      <c r="H36" s="183"/>
      <c r="I36" s="16" t="str">
        <f t="shared" si="41"/>
        <v xml:space="preserve"> </v>
      </c>
      <c r="J36" s="16" t="str">
        <f t="shared" si="33"/>
        <v xml:space="preserve"> </v>
      </c>
      <c r="K36" s="16" t="str">
        <f t="shared" si="33"/>
        <v xml:space="preserve"> </v>
      </c>
      <c r="L36" s="16" t="str">
        <f t="shared" si="33"/>
        <v xml:space="preserve"> </v>
      </c>
      <c r="M36" s="17" t="str">
        <f t="shared" si="34"/>
        <v>-</v>
      </c>
      <c r="N36" s="17" t="str">
        <f t="shared" si="35"/>
        <v>-</v>
      </c>
      <c r="O36" s="17" t="str">
        <f t="shared" si="36"/>
        <v>-</v>
      </c>
      <c r="P36" s="17" t="str">
        <f t="shared" si="37"/>
        <v>-</v>
      </c>
      <c r="Q36" s="17">
        <f t="shared" ref="Q36:Q46" si="42">D36/$D$33</f>
        <v>0</v>
      </c>
      <c r="R36" s="17">
        <f t="shared" ref="R36:R46" si="43">E36/$E$33</f>
        <v>0</v>
      </c>
      <c r="S36" s="17">
        <f t="shared" ref="S36:S46" si="44">F36/$F$33</f>
        <v>0</v>
      </c>
      <c r="T36" s="17">
        <f t="shared" ref="T36:T46" si="45">G36/G$33</f>
        <v>0</v>
      </c>
      <c r="U36" s="17">
        <f t="shared" ref="U36:U46" si="46">H36/$H$33</f>
        <v>0</v>
      </c>
      <c r="W36" s="146">
        <f t="shared" si="15"/>
        <v>0</v>
      </c>
    </row>
    <row r="37" spans="1:24" x14ac:dyDescent="0.25">
      <c r="A37" s="181" t="s">
        <v>71</v>
      </c>
      <c r="B37" s="37" t="s">
        <v>72</v>
      </c>
      <c r="C37" s="15"/>
      <c r="D37" s="185"/>
      <c r="E37" s="183"/>
      <c r="F37" s="183"/>
      <c r="G37" s="183">
        <v>0</v>
      </c>
      <c r="H37" s="183">
        <v>0</v>
      </c>
      <c r="I37" s="16" t="str">
        <f t="shared" si="41"/>
        <v xml:space="preserve"> </v>
      </c>
      <c r="J37" s="16" t="str">
        <f t="shared" si="33"/>
        <v xml:space="preserve"> </v>
      </c>
      <c r="K37" s="16" t="str">
        <f t="shared" si="33"/>
        <v xml:space="preserve"> </v>
      </c>
      <c r="L37" s="16" t="str">
        <f t="shared" si="33"/>
        <v xml:space="preserve"> </v>
      </c>
      <c r="M37" s="17" t="str">
        <f t="shared" si="34"/>
        <v>-</v>
      </c>
      <c r="N37" s="17" t="str">
        <f t="shared" si="35"/>
        <v>-</v>
      </c>
      <c r="O37" s="17" t="str">
        <f t="shared" si="36"/>
        <v>-</v>
      </c>
      <c r="P37" s="17" t="str">
        <f t="shared" si="37"/>
        <v>-</v>
      </c>
      <c r="Q37" s="17">
        <f t="shared" si="42"/>
        <v>0</v>
      </c>
      <c r="R37" s="17">
        <f t="shared" si="43"/>
        <v>0</v>
      </c>
      <c r="S37" s="17">
        <f t="shared" si="44"/>
        <v>0</v>
      </c>
      <c r="T37" s="17">
        <f t="shared" si="45"/>
        <v>0</v>
      </c>
      <c r="U37" s="17">
        <f t="shared" si="46"/>
        <v>0</v>
      </c>
      <c r="W37" s="146">
        <f t="shared" si="15"/>
        <v>0</v>
      </c>
    </row>
    <row r="38" spans="1:24" x14ac:dyDescent="0.25">
      <c r="A38" s="181" t="s">
        <v>73</v>
      </c>
      <c r="B38" s="37" t="s">
        <v>74</v>
      </c>
      <c r="C38" s="15" t="s">
        <v>75</v>
      </c>
      <c r="D38" s="185">
        <v>60810</v>
      </c>
      <c r="E38" s="183">
        <v>76110</v>
      </c>
      <c r="F38" s="183">
        <v>83721</v>
      </c>
      <c r="G38" s="183">
        <v>84721</v>
      </c>
      <c r="H38" s="183">
        <v>83721</v>
      </c>
      <c r="I38" s="16">
        <f t="shared" si="41"/>
        <v>15300</v>
      </c>
      <c r="J38" s="16">
        <f t="shared" si="33"/>
        <v>7611</v>
      </c>
      <c r="K38" s="16">
        <f t="shared" si="33"/>
        <v>1000</v>
      </c>
      <c r="L38" s="16">
        <f t="shared" si="33"/>
        <v>-1000</v>
      </c>
      <c r="M38" s="17">
        <f t="shared" si="34"/>
        <v>1.2516033547113961</v>
      </c>
      <c r="N38" s="17">
        <f t="shared" si="35"/>
        <v>1.1000000000000001</v>
      </c>
      <c r="O38" s="17">
        <f t="shared" si="36"/>
        <v>1.0119444344907491</v>
      </c>
      <c r="P38" s="17">
        <f t="shared" si="37"/>
        <v>0.9881965510322116</v>
      </c>
      <c r="Q38" s="17">
        <f t="shared" si="42"/>
        <v>7.5634328358208949E-2</v>
      </c>
      <c r="R38" s="17">
        <f t="shared" si="43"/>
        <v>8.2103559870550166E-2</v>
      </c>
      <c r="S38" s="17">
        <f t="shared" si="44"/>
        <v>7.931823680049456E-2</v>
      </c>
      <c r="T38" s="17">
        <f t="shared" si="45"/>
        <v>7.5333094073078199E-2</v>
      </c>
      <c r="U38" s="17">
        <f t="shared" si="46"/>
        <v>7.029317413353095E-2</v>
      </c>
      <c r="W38" s="146">
        <f t="shared" si="15"/>
        <v>15300</v>
      </c>
    </row>
    <row r="39" spans="1:24" x14ac:dyDescent="0.25">
      <c r="A39" s="181" t="s">
        <v>76</v>
      </c>
      <c r="B39" s="37" t="s">
        <v>77</v>
      </c>
      <c r="C39" s="15"/>
      <c r="D39" s="185">
        <v>12000</v>
      </c>
      <c r="E39" s="183">
        <v>17390</v>
      </c>
      <c r="F39" s="183">
        <v>19129</v>
      </c>
      <c r="G39" s="183">
        <v>19129</v>
      </c>
      <c r="H39" s="183">
        <v>19129</v>
      </c>
      <c r="I39" s="16">
        <f t="shared" si="41"/>
        <v>5390</v>
      </c>
      <c r="J39" s="16">
        <f t="shared" si="33"/>
        <v>1739</v>
      </c>
      <c r="K39" s="16" t="str">
        <f t="shared" si="33"/>
        <v xml:space="preserve"> </v>
      </c>
      <c r="L39" s="16" t="str">
        <f t="shared" si="33"/>
        <v xml:space="preserve"> </v>
      </c>
      <c r="M39" s="17">
        <f t="shared" si="34"/>
        <v>1.4491666666666667</v>
      </c>
      <c r="N39" s="17">
        <f t="shared" si="35"/>
        <v>1.1000000000000001</v>
      </c>
      <c r="O39" s="17">
        <f t="shared" si="36"/>
        <v>1</v>
      </c>
      <c r="P39" s="17">
        <f t="shared" si="37"/>
        <v>1</v>
      </c>
      <c r="Q39" s="17">
        <f t="shared" si="42"/>
        <v>1.4925373134328358E-2</v>
      </c>
      <c r="R39" s="17">
        <f t="shared" si="43"/>
        <v>1.8759439050701186E-2</v>
      </c>
      <c r="S39" s="17">
        <f t="shared" si="44"/>
        <v>1.8123034265676002E-2</v>
      </c>
      <c r="T39" s="17">
        <f t="shared" si="45"/>
        <v>1.7009321850826983E-2</v>
      </c>
      <c r="U39" s="17">
        <f t="shared" si="46"/>
        <v>1.6060942033663164E-2</v>
      </c>
      <c r="W39" s="146">
        <f t="shared" si="15"/>
        <v>5390</v>
      </c>
      <c r="X39" s="146">
        <f t="shared" si="15"/>
        <v>1739</v>
      </c>
    </row>
    <row r="40" spans="1:24" ht="25.5" x14ac:dyDescent="0.25">
      <c r="A40" s="181" t="s">
        <v>78</v>
      </c>
      <c r="B40" s="37" t="s">
        <v>79</v>
      </c>
      <c r="C40" s="15"/>
      <c r="D40" s="185">
        <v>2000</v>
      </c>
      <c r="E40" s="183">
        <v>2500</v>
      </c>
      <c r="F40" s="183">
        <v>2750</v>
      </c>
      <c r="G40" s="183">
        <v>2750</v>
      </c>
      <c r="H40" s="183">
        <v>2750</v>
      </c>
      <c r="I40" s="16">
        <f t="shared" si="41"/>
        <v>500</v>
      </c>
      <c r="J40" s="16">
        <f t="shared" si="33"/>
        <v>250</v>
      </c>
      <c r="K40" s="16" t="str">
        <f t="shared" si="33"/>
        <v xml:space="preserve"> </v>
      </c>
      <c r="L40" s="16" t="str">
        <f t="shared" si="33"/>
        <v xml:space="preserve"> </v>
      </c>
      <c r="M40" s="17">
        <f t="shared" si="34"/>
        <v>1.25</v>
      </c>
      <c r="N40" s="17">
        <f t="shared" si="35"/>
        <v>1.1000000000000001</v>
      </c>
      <c r="O40" s="17">
        <f t="shared" si="36"/>
        <v>1</v>
      </c>
      <c r="P40" s="17">
        <f t="shared" si="37"/>
        <v>1</v>
      </c>
      <c r="Q40" s="17">
        <f t="shared" si="42"/>
        <v>2.4875621890547263E-3</v>
      </c>
      <c r="R40" s="17">
        <f t="shared" si="43"/>
        <v>2.6968716289104641E-3</v>
      </c>
      <c r="S40" s="17">
        <f t="shared" si="44"/>
        <v>2.6053815793093734E-3</v>
      </c>
      <c r="T40" s="17">
        <f t="shared" si="45"/>
        <v>2.4452734115622461E-3</v>
      </c>
      <c r="U40" s="17">
        <f t="shared" si="46"/>
        <v>2.3089335873581313E-3</v>
      </c>
      <c r="W40" s="146">
        <f t="shared" si="15"/>
        <v>500</v>
      </c>
    </row>
    <row r="41" spans="1:24" x14ac:dyDescent="0.25">
      <c r="A41" s="181" t="s">
        <v>80</v>
      </c>
      <c r="B41" s="37"/>
      <c r="C41" s="15"/>
      <c r="D41" s="185">
        <v>3400</v>
      </c>
      <c r="E41" s="183">
        <v>3900</v>
      </c>
      <c r="F41" s="183">
        <v>4290</v>
      </c>
      <c r="G41" s="183">
        <v>4290</v>
      </c>
      <c r="H41" s="183">
        <v>4290</v>
      </c>
      <c r="I41" s="16">
        <f t="shared" si="41"/>
        <v>500</v>
      </c>
      <c r="J41" s="16">
        <f t="shared" si="33"/>
        <v>390</v>
      </c>
      <c r="K41" s="16" t="str">
        <f t="shared" si="33"/>
        <v xml:space="preserve"> </v>
      </c>
      <c r="L41" s="16" t="str">
        <f t="shared" si="33"/>
        <v xml:space="preserve"> </v>
      </c>
      <c r="M41" s="17">
        <f t="shared" si="34"/>
        <v>1.1470588235294117</v>
      </c>
      <c r="N41" s="17">
        <f t="shared" si="35"/>
        <v>1.1000000000000001</v>
      </c>
      <c r="O41" s="17">
        <f t="shared" si="36"/>
        <v>1</v>
      </c>
      <c r="P41" s="17">
        <f t="shared" si="37"/>
        <v>1</v>
      </c>
      <c r="Q41" s="17">
        <f t="shared" si="42"/>
        <v>4.2288557213930348E-3</v>
      </c>
      <c r="R41" s="17">
        <f t="shared" si="43"/>
        <v>4.207119741100324E-3</v>
      </c>
      <c r="S41" s="17">
        <f t="shared" si="44"/>
        <v>4.064395263722622E-3</v>
      </c>
      <c r="T41" s="17">
        <f t="shared" si="45"/>
        <v>3.8146265220371039E-3</v>
      </c>
      <c r="U41" s="17">
        <f t="shared" si="46"/>
        <v>3.6019363962786852E-3</v>
      </c>
      <c r="W41" s="146">
        <f t="shared" si="15"/>
        <v>500</v>
      </c>
    </row>
    <row r="42" spans="1:24" x14ac:dyDescent="0.25">
      <c r="A42" s="181" t="s">
        <v>81</v>
      </c>
      <c r="B42" s="37"/>
      <c r="C42" s="15"/>
      <c r="D42" s="185">
        <v>0</v>
      </c>
      <c r="E42" s="183">
        <v>0</v>
      </c>
      <c r="F42" s="183"/>
      <c r="G42" s="183"/>
      <c r="H42" s="183"/>
      <c r="I42" s="16" t="str">
        <f t="shared" si="41"/>
        <v xml:space="preserve"> </v>
      </c>
      <c r="J42" s="16" t="str">
        <f t="shared" si="33"/>
        <v xml:space="preserve"> </v>
      </c>
      <c r="K42" s="16" t="str">
        <f t="shared" si="33"/>
        <v xml:space="preserve"> </v>
      </c>
      <c r="L42" s="16" t="str">
        <f t="shared" si="33"/>
        <v xml:space="preserve"> </v>
      </c>
      <c r="M42" s="17" t="str">
        <f t="shared" si="34"/>
        <v>-</v>
      </c>
      <c r="N42" s="17" t="str">
        <f t="shared" si="35"/>
        <v>-</v>
      </c>
      <c r="O42" s="17" t="str">
        <f t="shared" si="36"/>
        <v>-</v>
      </c>
      <c r="P42" s="17" t="str">
        <f t="shared" si="37"/>
        <v>-</v>
      </c>
      <c r="Q42" s="17">
        <f t="shared" si="42"/>
        <v>0</v>
      </c>
      <c r="R42" s="17">
        <f t="shared" si="43"/>
        <v>0</v>
      </c>
      <c r="S42" s="17">
        <f t="shared" si="44"/>
        <v>0</v>
      </c>
      <c r="T42" s="17">
        <f t="shared" si="45"/>
        <v>0</v>
      </c>
      <c r="U42" s="17">
        <f t="shared" si="46"/>
        <v>0</v>
      </c>
      <c r="W42" s="146">
        <f t="shared" si="15"/>
        <v>0</v>
      </c>
    </row>
    <row r="43" spans="1:24" x14ac:dyDescent="0.25">
      <c r="A43" s="181"/>
      <c r="B43" s="37"/>
      <c r="C43" s="15"/>
      <c r="D43" s="185"/>
      <c r="E43" s="183"/>
      <c r="F43" s="183"/>
      <c r="G43" s="183"/>
      <c r="H43" s="183"/>
      <c r="I43" s="16" t="str">
        <f t="shared" si="41"/>
        <v xml:space="preserve"> </v>
      </c>
      <c r="J43" s="16" t="str">
        <f t="shared" si="33"/>
        <v xml:space="preserve"> </v>
      </c>
      <c r="K43" s="16" t="str">
        <f t="shared" si="33"/>
        <v xml:space="preserve"> </v>
      </c>
      <c r="L43" s="16" t="str">
        <f t="shared" si="33"/>
        <v xml:space="preserve"> </v>
      </c>
      <c r="M43" s="17" t="str">
        <f t="shared" si="34"/>
        <v>-</v>
      </c>
      <c r="N43" s="17" t="str">
        <f t="shared" si="35"/>
        <v>-</v>
      </c>
      <c r="O43" s="17" t="str">
        <f t="shared" si="36"/>
        <v>-</v>
      </c>
      <c r="P43" s="17" t="str">
        <f t="shared" si="37"/>
        <v>-</v>
      </c>
      <c r="Q43" s="17">
        <f t="shared" si="42"/>
        <v>0</v>
      </c>
      <c r="R43" s="17">
        <f t="shared" si="43"/>
        <v>0</v>
      </c>
      <c r="S43" s="17">
        <f t="shared" si="44"/>
        <v>0</v>
      </c>
      <c r="T43" s="17">
        <f t="shared" si="45"/>
        <v>0</v>
      </c>
      <c r="U43" s="17">
        <f t="shared" si="46"/>
        <v>0</v>
      </c>
      <c r="W43" s="146">
        <f t="shared" si="15"/>
        <v>0</v>
      </c>
    </row>
    <row r="44" spans="1:24" x14ac:dyDescent="0.25">
      <c r="A44" s="181"/>
      <c r="B44" s="37"/>
      <c r="C44" s="15"/>
      <c r="D44" s="185"/>
      <c r="E44" s="183"/>
      <c r="F44" s="183"/>
      <c r="G44" s="183"/>
      <c r="H44" s="183"/>
      <c r="I44" s="16" t="str">
        <f t="shared" si="41"/>
        <v xml:space="preserve"> </v>
      </c>
      <c r="J44" s="16" t="str">
        <f t="shared" si="33"/>
        <v xml:space="preserve"> </v>
      </c>
      <c r="K44" s="16" t="str">
        <f t="shared" si="33"/>
        <v xml:space="preserve"> </v>
      </c>
      <c r="L44" s="16" t="str">
        <f t="shared" si="33"/>
        <v xml:space="preserve"> </v>
      </c>
      <c r="M44" s="17" t="str">
        <f t="shared" si="34"/>
        <v>-</v>
      </c>
      <c r="N44" s="17" t="str">
        <f t="shared" si="35"/>
        <v>-</v>
      </c>
      <c r="O44" s="17" t="str">
        <f t="shared" si="36"/>
        <v>-</v>
      </c>
      <c r="P44" s="17" t="str">
        <f t="shared" si="37"/>
        <v>-</v>
      </c>
      <c r="Q44" s="17">
        <f t="shared" si="42"/>
        <v>0</v>
      </c>
      <c r="R44" s="17">
        <f t="shared" si="43"/>
        <v>0</v>
      </c>
      <c r="S44" s="17">
        <f t="shared" si="44"/>
        <v>0</v>
      </c>
      <c r="T44" s="17">
        <f t="shared" si="45"/>
        <v>0</v>
      </c>
      <c r="U44" s="17">
        <f t="shared" si="46"/>
        <v>0</v>
      </c>
      <c r="W44" s="146">
        <f t="shared" si="15"/>
        <v>0</v>
      </c>
    </row>
    <row r="45" spans="1:24" x14ac:dyDescent="0.25">
      <c r="A45" s="181"/>
      <c r="B45" s="37"/>
      <c r="C45" s="15"/>
      <c r="D45" s="185"/>
      <c r="E45" s="183"/>
      <c r="F45" s="183"/>
      <c r="G45" s="183"/>
      <c r="H45" s="183"/>
      <c r="I45" s="16" t="str">
        <f t="shared" si="41"/>
        <v xml:space="preserve"> </v>
      </c>
      <c r="J45" s="16" t="str">
        <f t="shared" si="33"/>
        <v xml:space="preserve"> </v>
      </c>
      <c r="K45" s="16" t="str">
        <f t="shared" si="33"/>
        <v xml:space="preserve"> </v>
      </c>
      <c r="L45" s="16" t="str">
        <f t="shared" si="33"/>
        <v xml:space="preserve"> </v>
      </c>
      <c r="M45" s="17" t="str">
        <f t="shared" si="34"/>
        <v>-</v>
      </c>
      <c r="N45" s="17" t="str">
        <f t="shared" si="35"/>
        <v>-</v>
      </c>
      <c r="O45" s="17" t="str">
        <f t="shared" si="36"/>
        <v>-</v>
      </c>
      <c r="P45" s="17" t="str">
        <f t="shared" si="37"/>
        <v>-</v>
      </c>
      <c r="Q45" s="17">
        <f t="shared" si="42"/>
        <v>0</v>
      </c>
      <c r="R45" s="17">
        <f t="shared" si="43"/>
        <v>0</v>
      </c>
      <c r="S45" s="17">
        <f t="shared" si="44"/>
        <v>0</v>
      </c>
      <c r="T45" s="17">
        <f t="shared" si="45"/>
        <v>0</v>
      </c>
      <c r="U45" s="17">
        <f t="shared" si="46"/>
        <v>0</v>
      </c>
      <c r="W45" s="146">
        <f t="shared" si="15"/>
        <v>0</v>
      </c>
    </row>
    <row r="46" spans="1:24" ht="25.5" x14ac:dyDescent="0.25">
      <c r="A46" s="181" t="s">
        <v>82</v>
      </c>
      <c r="B46" s="37" t="s">
        <v>83</v>
      </c>
      <c r="C46" s="15" t="s">
        <v>84</v>
      </c>
      <c r="D46" s="185"/>
      <c r="E46" s="185"/>
      <c r="F46" s="185"/>
      <c r="G46" s="185"/>
      <c r="H46" s="185"/>
      <c r="I46" s="16" t="str">
        <f t="shared" si="41"/>
        <v xml:space="preserve"> </v>
      </c>
      <c r="J46" s="16" t="str">
        <f t="shared" si="33"/>
        <v xml:space="preserve"> </v>
      </c>
      <c r="K46" s="16" t="str">
        <f t="shared" si="33"/>
        <v xml:space="preserve"> </v>
      </c>
      <c r="L46" s="16" t="str">
        <f t="shared" si="33"/>
        <v xml:space="preserve"> </v>
      </c>
      <c r="M46" s="17" t="str">
        <f t="shared" si="34"/>
        <v>-</v>
      </c>
      <c r="N46" s="17" t="str">
        <f t="shared" si="35"/>
        <v>-</v>
      </c>
      <c r="O46" s="17" t="str">
        <f t="shared" si="36"/>
        <v>-</v>
      </c>
      <c r="P46" s="17" t="str">
        <f t="shared" si="37"/>
        <v>-</v>
      </c>
      <c r="Q46" s="17">
        <f t="shared" si="42"/>
        <v>0</v>
      </c>
      <c r="R46" s="17">
        <f t="shared" si="43"/>
        <v>0</v>
      </c>
      <c r="S46" s="17">
        <f t="shared" si="44"/>
        <v>0</v>
      </c>
      <c r="T46" s="17">
        <f t="shared" si="45"/>
        <v>0</v>
      </c>
      <c r="U46" s="17">
        <f t="shared" si="46"/>
        <v>0</v>
      </c>
      <c r="W46" s="146">
        <f t="shared" si="15"/>
        <v>0</v>
      </c>
    </row>
    <row r="47" spans="1:24" x14ac:dyDescent="0.25">
      <c r="A47" s="39"/>
      <c r="B47" s="41"/>
      <c r="C47" s="19"/>
      <c r="D47" s="20"/>
      <c r="E47" s="20"/>
      <c r="F47" s="20"/>
      <c r="G47" s="20"/>
      <c r="H47" s="20"/>
      <c r="I47" s="20"/>
      <c r="J47" s="20"/>
      <c r="K47" s="20"/>
      <c r="L47" s="20"/>
      <c r="M47" s="21"/>
      <c r="N47" s="21"/>
      <c r="O47" s="21"/>
      <c r="P47" s="21"/>
      <c r="Q47" s="21"/>
      <c r="R47" s="21"/>
      <c r="S47" s="21"/>
      <c r="T47" s="21"/>
      <c r="U47" s="21"/>
      <c r="W47" s="146">
        <f t="shared" si="15"/>
        <v>0</v>
      </c>
    </row>
    <row r="48" spans="1:24" x14ac:dyDescent="0.25">
      <c r="A48" s="180" t="s">
        <v>85</v>
      </c>
      <c r="B48" s="36" t="s">
        <v>86</v>
      </c>
      <c r="C48" s="13" t="s">
        <v>87</v>
      </c>
      <c r="D48" s="14">
        <f>SUM(D49:D58)</f>
        <v>146000</v>
      </c>
      <c r="E48" s="14">
        <f t="shared" ref="E48:H48" si="47">SUM(E49:E58)</f>
        <v>200000</v>
      </c>
      <c r="F48" s="14">
        <f t="shared" si="47"/>
        <v>220000</v>
      </c>
      <c r="G48" s="14">
        <f t="shared" si="47"/>
        <v>220000</v>
      </c>
      <c r="H48" s="14">
        <f t="shared" si="47"/>
        <v>220000</v>
      </c>
      <c r="I48" s="46">
        <f>IF(E48-D48=0," ",E48-D48)</f>
        <v>54000</v>
      </c>
      <c r="J48" s="46">
        <f t="shared" ref="J48:L49" si="48">IF(F48-E48=0," ",F48-E48)</f>
        <v>20000</v>
      </c>
      <c r="K48" s="46" t="str">
        <f t="shared" si="48"/>
        <v xml:space="preserve"> </v>
      </c>
      <c r="L48" s="46" t="str">
        <f t="shared" si="48"/>
        <v xml:space="preserve"> </v>
      </c>
      <c r="M48" s="1">
        <f t="shared" si="34"/>
        <v>1.3698630136986301</v>
      </c>
      <c r="N48" s="1">
        <f t="shared" ref="N48" si="49">IFERROR(F48/E48,"-")</f>
        <v>1.1000000000000001</v>
      </c>
      <c r="O48" s="1">
        <f t="shared" ref="O48" si="50">IFERROR(G48/F48,"-")</f>
        <v>1</v>
      </c>
      <c r="P48" s="1">
        <f>IFERROR(H48/G48,"-")</f>
        <v>1</v>
      </c>
      <c r="Q48" s="1">
        <f>D48/$D$33</f>
        <v>0.18159203980099503</v>
      </c>
      <c r="R48" s="1">
        <f>E48/$E$33</f>
        <v>0.21574973031283712</v>
      </c>
      <c r="S48" s="1">
        <f>F48/$F$33</f>
        <v>0.20843052634474987</v>
      </c>
      <c r="T48" s="1">
        <f>G48/$G$33</f>
        <v>0.19562187292497968</v>
      </c>
      <c r="U48" s="1">
        <f>H48/$H$33</f>
        <v>0.18471468698865051</v>
      </c>
      <c r="W48" s="146">
        <f t="shared" si="15"/>
        <v>54000</v>
      </c>
    </row>
    <row r="49" spans="1:23" ht="25.5" x14ac:dyDescent="0.25">
      <c r="A49" s="181" t="s">
        <v>88</v>
      </c>
      <c r="B49" s="37" t="s">
        <v>89</v>
      </c>
      <c r="C49" s="15" t="s">
        <v>90</v>
      </c>
      <c r="D49" s="185">
        <v>146000</v>
      </c>
      <c r="E49" s="183">
        <v>200000</v>
      </c>
      <c r="F49" s="183">
        <v>220000</v>
      </c>
      <c r="G49" s="183">
        <v>220000</v>
      </c>
      <c r="H49" s="183">
        <v>220000</v>
      </c>
      <c r="I49" s="16">
        <f t="shared" ref="I49" si="51">IF(E49-D49=0," ",E49-D49)</f>
        <v>54000</v>
      </c>
      <c r="J49" s="16">
        <f t="shared" si="48"/>
        <v>20000</v>
      </c>
      <c r="K49" s="16" t="str">
        <f t="shared" si="48"/>
        <v xml:space="preserve"> </v>
      </c>
      <c r="L49" s="16" t="str">
        <f t="shared" si="48"/>
        <v xml:space="preserve"> </v>
      </c>
      <c r="M49" s="17">
        <f t="shared" si="34"/>
        <v>1.3698630136986301</v>
      </c>
      <c r="N49" s="17">
        <v>1.1000000000000001</v>
      </c>
      <c r="O49" s="17">
        <v>1</v>
      </c>
      <c r="P49" s="17">
        <v>1</v>
      </c>
      <c r="Q49" s="17">
        <f t="shared" ref="Q49:Q58" si="52">D49/$D$33</f>
        <v>0.18159203980099503</v>
      </c>
      <c r="R49" s="17">
        <f t="shared" ref="R49:R58" si="53">E49/$E$33</f>
        <v>0.21574973031283712</v>
      </c>
      <c r="S49" s="17">
        <f t="shared" ref="S49:S58" si="54">F49/$F$33</f>
        <v>0.20843052634474987</v>
      </c>
      <c r="T49" s="17">
        <f t="shared" ref="T49:T58" si="55">G49/$G$33</f>
        <v>0.19562187292497968</v>
      </c>
      <c r="U49" s="17">
        <f t="shared" ref="U49:U58" si="56">H49/$H$33</f>
        <v>0.18471468698865051</v>
      </c>
      <c r="W49" s="146">
        <f t="shared" si="15"/>
        <v>54000</v>
      </c>
    </row>
    <row r="50" spans="1:23" x14ac:dyDescent="0.25">
      <c r="A50" s="181" t="s">
        <v>91</v>
      </c>
      <c r="B50" s="37" t="s">
        <v>92</v>
      </c>
      <c r="C50" s="15"/>
      <c r="D50" s="185"/>
      <c r="E50" s="183"/>
      <c r="F50" s="183"/>
      <c r="G50" s="183"/>
      <c r="H50" s="183"/>
      <c r="I50" s="16" t="str">
        <f t="shared" ref="I50:I58" si="57">IF(E50-D50=0," ",E50-D50)</f>
        <v xml:space="preserve"> </v>
      </c>
      <c r="J50" s="16" t="str">
        <f t="shared" ref="J50:J58" si="58">IF(F50-E50=0," ",F50-E50)</f>
        <v xml:space="preserve"> </v>
      </c>
      <c r="K50" s="16" t="str">
        <f t="shared" ref="K50:K58" si="59">IF(G50-F50=0," ",G50-F50)</f>
        <v xml:space="preserve"> </v>
      </c>
      <c r="L50" s="16" t="str">
        <f t="shared" ref="L50:L58" si="60">IF(H50-G50=0," ",H50-G50)</f>
        <v xml:space="preserve"> </v>
      </c>
      <c r="M50" s="17" t="str">
        <f t="shared" si="34"/>
        <v>-</v>
      </c>
      <c r="N50" s="17" t="str">
        <f t="shared" ref="N50:N58" si="61">IFERROR(F50/E50,"-")</f>
        <v>-</v>
      </c>
      <c r="O50" s="17" t="str">
        <f t="shared" ref="O50:O58" si="62">IFERROR(G50/F50,"-")</f>
        <v>-</v>
      </c>
      <c r="P50" s="17" t="str">
        <f t="shared" ref="P50:P58" si="63">IFERROR(H50/G50,"-")</f>
        <v>-</v>
      </c>
      <c r="Q50" s="17">
        <f t="shared" si="52"/>
        <v>0</v>
      </c>
      <c r="R50" s="17">
        <f t="shared" si="53"/>
        <v>0</v>
      </c>
      <c r="S50" s="17">
        <f t="shared" si="54"/>
        <v>0</v>
      </c>
      <c r="T50" s="17">
        <f t="shared" si="55"/>
        <v>0</v>
      </c>
      <c r="U50" s="17">
        <f t="shared" si="56"/>
        <v>0</v>
      </c>
      <c r="W50" s="146">
        <f t="shared" si="15"/>
        <v>0</v>
      </c>
    </row>
    <row r="51" spans="1:23" x14ac:dyDescent="0.25">
      <c r="A51" s="181" t="s">
        <v>93</v>
      </c>
      <c r="B51" s="37" t="s">
        <v>94</v>
      </c>
      <c r="C51" s="15"/>
      <c r="D51" s="185"/>
      <c r="E51" s="183"/>
      <c r="F51" s="183"/>
      <c r="G51" s="183"/>
      <c r="H51" s="183"/>
      <c r="I51" s="16" t="str">
        <f t="shared" si="57"/>
        <v xml:space="preserve"> </v>
      </c>
      <c r="J51" s="16" t="str">
        <f t="shared" si="58"/>
        <v xml:space="preserve"> </v>
      </c>
      <c r="K51" s="16" t="str">
        <f t="shared" si="59"/>
        <v xml:space="preserve"> </v>
      </c>
      <c r="L51" s="16" t="str">
        <f t="shared" si="60"/>
        <v xml:space="preserve"> </v>
      </c>
      <c r="M51" s="17" t="str">
        <f t="shared" si="34"/>
        <v>-</v>
      </c>
      <c r="N51" s="17" t="str">
        <f t="shared" si="61"/>
        <v>-</v>
      </c>
      <c r="O51" s="17" t="str">
        <f t="shared" si="62"/>
        <v>-</v>
      </c>
      <c r="P51" s="17" t="str">
        <f t="shared" si="63"/>
        <v>-</v>
      </c>
      <c r="Q51" s="17">
        <f t="shared" si="52"/>
        <v>0</v>
      </c>
      <c r="R51" s="17">
        <f t="shared" si="53"/>
        <v>0</v>
      </c>
      <c r="S51" s="17">
        <f t="shared" si="54"/>
        <v>0</v>
      </c>
      <c r="T51" s="17">
        <f t="shared" si="55"/>
        <v>0</v>
      </c>
      <c r="U51" s="17">
        <f t="shared" si="56"/>
        <v>0</v>
      </c>
      <c r="W51" s="146">
        <f t="shared" si="15"/>
        <v>0</v>
      </c>
    </row>
    <row r="52" spans="1:23" x14ac:dyDescent="0.25">
      <c r="A52" s="181"/>
      <c r="B52" s="37"/>
      <c r="C52" s="15"/>
      <c r="D52" s="185"/>
      <c r="E52" s="183"/>
      <c r="F52" s="183"/>
      <c r="G52" s="183"/>
      <c r="H52" s="183"/>
      <c r="I52" s="16" t="str">
        <f t="shared" si="57"/>
        <v xml:space="preserve"> </v>
      </c>
      <c r="J52" s="16" t="str">
        <f t="shared" si="58"/>
        <v xml:space="preserve"> </v>
      </c>
      <c r="K52" s="16" t="str">
        <f t="shared" si="59"/>
        <v xml:space="preserve"> </v>
      </c>
      <c r="L52" s="16" t="str">
        <f t="shared" si="60"/>
        <v xml:space="preserve"> </v>
      </c>
      <c r="M52" s="17" t="str">
        <f t="shared" si="34"/>
        <v>-</v>
      </c>
      <c r="N52" s="17" t="str">
        <f t="shared" si="61"/>
        <v>-</v>
      </c>
      <c r="O52" s="17" t="str">
        <f t="shared" si="62"/>
        <v>-</v>
      </c>
      <c r="P52" s="17" t="str">
        <f t="shared" si="63"/>
        <v>-</v>
      </c>
      <c r="Q52" s="17">
        <f t="shared" si="52"/>
        <v>0</v>
      </c>
      <c r="R52" s="17">
        <f t="shared" si="53"/>
        <v>0</v>
      </c>
      <c r="S52" s="17">
        <f t="shared" si="54"/>
        <v>0</v>
      </c>
      <c r="T52" s="17">
        <f t="shared" si="55"/>
        <v>0</v>
      </c>
      <c r="U52" s="17">
        <f t="shared" si="56"/>
        <v>0</v>
      </c>
      <c r="W52" s="146">
        <f t="shared" si="15"/>
        <v>0</v>
      </c>
    </row>
    <row r="53" spans="1:23" x14ac:dyDescent="0.25">
      <c r="A53" s="181"/>
      <c r="B53" s="37"/>
      <c r="C53" s="15"/>
      <c r="D53" s="185"/>
      <c r="E53" s="183"/>
      <c r="F53" s="183"/>
      <c r="G53" s="183"/>
      <c r="H53" s="183"/>
      <c r="I53" s="16" t="str">
        <f t="shared" si="57"/>
        <v xml:space="preserve"> </v>
      </c>
      <c r="J53" s="16" t="str">
        <f t="shared" si="58"/>
        <v xml:space="preserve"> </v>
      </c>
      <c r="K53" s="16" t="str">
        <f t="shared" si="59"/>
        <v xml:space="preserve"> </v>
      </c>
      <c r="L53" s="16" t="str">
        <f t="shared" si="60"/>
        <v xml:space="preserve"> </v>
      </c>
      <c r="M53" s="17" t="str">
        <f t="shared" si="34"/>
        <v>-</v>
      </c>
      <c r="N53" s="17" t="str">
        <f t="shared" si="61"/>
        <v>-</v>
      </c>
      <c r="O53" s="17" t="str">
        <f t="shared" si="62"/>
        <v>-</v>
      </c>
      <c r="P53" s="17" t="str">
        <f t="shared" si="63"/>
        <v>-</v>
      </c>
      <c r="Q53" s="17">
        <f t="shared" si="52"/>
        <v>0</v>
      </c>
      <c r="R53" s="17">
        <f t="shared" si="53"/>
        <v>0</v>
      </c>
      <c r="S53" s="17">
        <f t="shared" si="54"/>
        <v>0</v>
      </c>
      <c r="T53" s="17">
        <f t="shared" si="55"/>
        <v>0</v>
      </c>
      <c r="U53" s="17">
        <f t="shared" si="56"/>
        <v>0</v>
      </c>
      <c r="W53" s="146">
        <f t="shared" si="15"/>
        <v>0</v>
      </c>
    </row>
    <row r="54" spans="1:23" x14ac:dyDescent="0.25">
      <c r="A54" s="181"/>
      <c r="B54" s="37"/>
      <c r="C54" s="15"/>
      <c r="D54" s="185"/>
      <c r="E54" s="183"/>
      <c r="F54" s="183"/>
      <c r="G54" s="183"/>
      <c r="H54" s="183"/>
      <c r="I54" s="16" t="str">
        <f t="shared" si="57"/>
        <v xml:space="preserve"> </v>
      </c>
      <c r="J54" s="16" t="str">
        <f t="shared" si="58"/>
        <v xml:space="preserve"> </v>
      </c>
      <c r="K54" s="16" t="str">
        <f t="shared" si="59"/>
        <v xml:space="preserve"> </v>
      </c>
      <c r="L54" s="16" t="str">
        <f t="shared" si="60"/>
        <v xml:space="preserve"> </v>
      </c>
      <c r="M54" s="17" t="str">
        <f t="shared" si="34"/>
        <v>-</v>
      </c>
      <c r="N54" s="17" t="str">
        <f t="shared" si="61"/>
        <v>-</v>
      </c>
      <c r="O54" s="17" t="str">
        <f t="shared" si="62"/>
        <v>-</v>
      </c>
      <c r="P54" s="17" t="str">
        <f t="shared" si="63"/>
        <v>-</v>
      </c>
      <c r="Q54" s="17">
        <f t="shared" si="52"/>
        <v>0</v>
      </c>
      <c r="R54" s="17">
        <f t="shared" si="53"/>
        <v>0</v>
      </c>
      <c r="S54" s="17">
        <f t="shared" si="54"/>
        <v>0</v>
      </c>
      <c r="T54" s="17">
        <f t="shared" si="55"/>
        <v>0</v>
      </c>
      <c r="U54" s="17">
        <f t="shared" si="56"/>
        <v>0</v>
      </c>
      <c r="W54" s="146">
        <f t="shared" si="15"/>
        <v>0</v>
      </c>
    </row>
    <row r="55" spans="1:23" x14ac:dyDescent="0.25">
      <c r="A55" s="181"/>
      <c r="B55" s="37"/>
      <c r="C55" s="15"/>
      <c r="D55" s="185"/>
      <c r="E55" s="183"/>
      <c r="F55" s="183"/>
      <c r="G55" s="183"/>
      <c r="H55" s="183"/>
      <c r="I55" s="16" t="str">
        <f t="shared" si="57"/>
        <v xml:space="preserve"> </v>
      </c>
      <c r="J55" s="16" t="str">
        <f t="shared" si="58"/>
        <v xml:space="preserve"> </v>
      </c>
      <c r="K55" s="16" t="str">
        <f t="shared" si="59"/>
        <v xml:space="preserve"> </v>
      </c>
      <c r="L55" s="16" t="str">
        <f t="shared" si="60"/>
        <v xml:space="preserve"> </v>
      </c>
      <c r="M55" s="17" t="str">
        <f t="shared" si="34"/>
        <v>-</v>
      </c>
      <c r="N55" s="17" t="str">
        <f t="shared" si="61"/>
        <v>-</v>
      </c>
      <c r="O55" s="17" t="str">
        <f t="shared" si="62"/>
        <v>-</v>
      </c>
      <c r="P55" s="17" t="str">
        <f t="shared" si="63"/>
        <v>-</v>
      </c>
      <c r="Q55" s="17">
        <f t="shared" si="52"/>
        <v>0</v>
      </c>
      <c r="R55" s="17">
        <f t="shared" si="53"/>
        <v>0</v>
      </c>
      <c r="S55" s="17">
        <f t="shared" si="54"/>
        <v>0</v>
      </c>
      <c r="T55" s="17">
        <f t="shared" si="55"/>
        <v>0</v>
      </c>
      <c r="U55" s="17">
        <f t="shared" si="56"/>
        <v>0</v>
      </c>
      <c r="W55" s="146">
        <f t="shared" si="15"/>
        <v>0</v>
      </c>
    </row>
    <row r="56" spans="1:23" x14ac:dyDescent="0.25">
      <c r="A56" s="181"/>
      <c r="B56" s="37"/>
      <c r="C56" s="15"/>
      <c r="D56" s="185"/>
      <c r="E56" s="183"/>
      <c r="F56" s="183"/>
      <c r="G56" s="183"/>
      <c r="H56" s="183"/>
      <c r="I56" s="16" t="str">
        <f t="shared" si="57"/>
        <v xml:space="preserve"> </v>
      </c>
      <c r="J56" s="16" t="str">
        <f t="shared" si="58"/>
        <v xml:space="preserve"> </v>
      </c>
      <c r="K56" s="16" t="str">
        <f t="shared" si="59"/>
        <v xml:space="preserve"> </v>
      </c>
      <c r="L56" s="16" t="str">
        <f t="shared" si="60"/>
        <v xml:space="preserve"> </v>
      </c>
      <c r="M56" s="17" t="str">
        <f t="shared" si="34"/>
        <v>-</v>
      </c>
      <c r="N56" s="17" t="str">
        <f t="shared" si="61"/>
        <v>-</v>
      </c>
      <c r="O56" s="17" t="str">
        <f t="shared" si="62"/>
        <v>-</v>
      </c>
      <c r="P56" s="17" t="str">
        <f t="shared" si="63"/>
        <v>-</v>
      </c>
      <c r="Q56" s="17">
        <f t="shared" si="52"/>
        <v>0</v>
      </c>
      <c r="R56" s="17">
        <f t="shared" si="53"/>
        <v>0</v>
      </c>
      <c r="S56" s="17">
        <f t="shared" si="54"/>
        <v>0</v>
      </c>
      <c r="T56" s="17">
        <f t="shared" si="55"/>
        <v>0</v>
      </c>
      <c r="U56" s="17">
        <f t="shared" si="56"/>
        <v>0</v>
      </c>
      <c r="W56" s="146">
        <f t="shared" si="15"/>
        <v>0</v>
      </c>
    </row>
    <row r="57" spans="1:23" x14ac:dyDescent="0.25">
      <c r="A57" s="181"/>
      <c r="B57" s="37"/>
      <c r="C57" s="15"/>
      <c r="D57" s="185"/>
      <c r="E57" s="183"/>
      <c r="F57" s="183"/>
      <c r="G57" s="183"/>
      <c r="H57" s="183"/>
      <c r="I57" s="16" t="str">
        <f t="shared" si="57"/>
        <v xml:space="preserve"> </v>
      </c>
      <c r="J57" s="16" t="str">
        <f t="shared" si="58"/>
        <v xml:space="preserve"> </v>
      </c>
      <c r="K57" s="16" t="str">
        <f t="shared" si="59"/>
        <v xml:space="preserve"> </v>
      </c>
      <c r="L57" s="16" t="str">
        <f t="shared" si="60"/>
        <v xml:space="preserve"> </v>
      </c>
      <c r="M57" s="17" t="str">
        <f t="shared" si="34"/>
        <v>-</v>
      </c>
      <c r="N57" s="17" t="str">
        <f t="shared" si="61"/>
        <v>-</v>
      </c>
      <c r="O57" s="17" t="str">
        <f t="shared" si="62"/>
        <v>-</v>
      </c>
      <c r="P57" s="17" t="str">
        <f t="shared" si="63"/>
        <v>-</v>
      </c>
      <c r="Q57" s="17">
        <f t="shared" si="52"/>
        <v>0</v>
      </c>
      <c r="R57" s="17">
        <f t="shared" si="53"/>
        <v>0</v>
      </c>
      <c r="S57" s="17">
        <f t="shared" si="54"/>
        <v>0</v>
      </c>
      <c r="T57" s="17">
        <f t="shared" si="55"/>
        <v>0</v>
      </c>
      <c r="U57" s="17">
        <f t="shared" si="56"/>
        <v>0</v>
      </c>
      <c r="W57" s="146">
        <f t="shared" si="15"/>
        <v>0</v>
      </c>
    </row>
    <row r="58" spans="1:23" ht="25.5" x14ac:dyDescent="0.25">
      <c r="A58" s="181" t="s">
        <v>95</v>
      </c>
      <c r="B58" s="37" t="s">
        <v>96</v>
      </c>
      <c r="C58" s="15"/>
      <c r="D58" s="185"/>
      <c r="E58" s="185"/>
      <c r="F58" s="185"/>
      <c r="G58" s="185"/>
      <c r="H58" s="185"/>
      <c r="I58" s="16" t="str">
        <f t="shared" si="57"/>
        <v xml:space="preserve"> </v>
      </c>
      <c r="J58" s="16" t="str">
        <f t="shared" si="58"/>
        <v xml:space="preserve"> </v>
      </c>
      <c r="K58" s="16" t="str">
        <f t="shared" si="59"/>
        <v xml:space="preserve"> </v>
      </c>
      <c r="L58" s="16" t="str">
        <f t="shared" si="60"/>
        <v xml:space="preserve"> </v>
      </c>
      <c r="M58" s="17" t="str">
        <f t="shared" si="34"/>
        <v>-</v>
      </c>
      <c r="N58" s="17" t="str">
        <f t="shared" si="61"/>
        <v>-</v>
      </c>
      <c r="O58" s="17" t="str">
        <f t="shared" si="62"/>
        <v>-</v>
      </c>
      <c r="P58" s="17" t="str">
        <f t="shared" si="63"/>
        <v>-</v>
      </c>
      <c r="Q58" s="17">
        <f t="shared" si="52"/>
        <v>0</v>
      </c>
      <c r="R58" s="17">
        <f t="shared" si="53"/>
        <v>0</v>
      </c>
      <c r="S58" s="17">
        <f t="shared" si="54"/>
        <v>0</v>
      </c>
      <c r="T58" s="17">
        <f t="shared" si="55"/>
        <v>0</v>
      </c>
      <c r="U58" s="17">
        <f t="shared" si="56"/>
        <v>0</v>
      </c>
      <c r="W58" s="146">
        <f t="shared" si="15"/>
        <v>0</v>
      </c>
    </row>
    <row r="59" spans="1:23" x14ac:dyDescent="0.25">
      <c r="A59" s="39"/>
      <c r="B59" s="41"/>
      <c r="C59" s="19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21"/>
      <c r="O59" s="21"/>
      <c r="P59" s="21"/>
      <c r="Q59" s="21"/>
      <c r="R59" s="21"/>
      <c r="S59" s="21"/>
      <c r="T59" s="21"/>
      <c r="U59" s="21"/>
      <c r="W59" s="146">
        <f t="shared" si="15"/>
        <v>0</v>
      </c>
    </row>
    <row r="60" spans="1:23" x14ac:dyDescent="0.25">
      <c r="A60" s="181" t="s">
        <v>97</v>
      </c>
      <c r="B60" s="37" t="s">
        <v>98</v>
      </c>
      <c r="C60" s="22" t="s">
        <v>99</v>
      </c>
      <c r="D60" s="23">
        <f>D62+D66</f>
        <v>579790</v>
      </c>
      <c r="E60" s="23">
        <f t="shared" ref="E60:H60" si="64">E62+E66</f>
        <v>627100</v>
      </c>
      <c r="F60" s="23">
        <f t="shared" si="64"/>
        <v>725617.577791719</v>
      </c>
      <c r="G60" s="23">
        <f t="shared" si="64"/>
        <v>793728.61606022588</v>
      </c>
      <c r="H60" s="23">
        <f t="shared" si="64"/>
        <v>861136.02823086572</v>
      </c>
      <c r="I60" s="18">
        <f t="shared" ref="I60" si="65">IF(E60-D60=0," ",E60-D60)</f>
        <v>47310</v>
      </c>
      <c r="J60" s="18">
        <f t="shared" ref="J60" si="66">IF(F60-E60=0," ",F60-E60)</f>
        <v>98517.577791718999</v>
      </c>
      <c r="K60" s="18">
        <f t="shared" ref="K60" si="67">IF(G60-F60=0," ",G60-F60)</f>
        <v>68111.038268506876</v>
      </c>
      <c r="L60" s="18">
        <f t="shared" ref="L60" si="68">IF(H60-G60=0," ",H60-G60)</f>
        <v>67407.412170639844</v>
      </c>
      <c r="M60" s="17">
        <f t="shared" si="34"/>
        <v>1.0815985098052743</v>
      </c>
      <c r="N60" s="17">
        <f t="shared" ref="N60:N73" si="69">IFERROR(F60/E60,"-")</f>
        <v>1.1571002675677229</v>
      </c>
      <c r="O60" s="17">
        <f t="shared" ref="O60:O73" si="70">IFERROR(G60/F60,"-")</f>
        <v>1.0938663014142933</v>
      </c>
      <c r="P60" s="17">
        <f t="shared" ref="P60:P73" si="71">IFERROR(H60/G60,"-")</f>
        <v>1.0849250119080061</v>
      </c>
      <c r="Q60" s="17">
        <f>D60/$D$33</f>
        <v>0.72113184079601989</v>
      </c>
      <c r="R60" s="17">
        <f>E60/$E$33</f>
        <v>0.67648327939590081</v>
      </c>
      <c r="S60" s="17">
        <f>F60/$F$33</f>
        <v>0.68745842574604754</v>
      </c>
      <c r="T60" s="17">
        <f>G60/$G$33</f>
        <v>0.70577581121751587</v>
      </c>
      <c r="U60" s="17">
        <f>H60/$H$33</f>
        <v>0.72302032686051854</v>
      </c>
      <c r="W60" s="146">
        <f t="shared" si="15"/>
        <v>47310</v>
      </c>
    </row>
    <row r="61" spans="1:23" x14ac:dyDescent="0.25">
      <c r="A61" s="181" t="s">
        <v>100</v>
      </c>
      <c r="B61" s="42" t="s">
        <v>101</v>
      </c>
      <c r="C61" s="24"/>
      <c r="D61" s="183">
        <v>0</v>
      </c>
      <c r="E61" s="183">
        <v>0</v>
      </c>
      <c r="F61" s="183">
        <v>0</v>
      </c>
      <c r="G61" s="183">
        <v>0</v>
      </c>
      <c r="H61" s="183">
        <v>0</v>
      </c>
      <c r="I61" s="18" t="str">
        <f t="shared" ref="I61" si="72">IF(E61-D61=0," ",E61-D61)</f>
        <v xml:space="preserve"> </v>
      </c>
      <c r="J61" s="18" t="str">
        <f t="shared" ref="J61:J73" si="73">IF(F61-E61=0," ",F61-E61)</f>
        <v xml:space="preserve"> </v>
      </c>
      <c r="K61" s="18" t="str">
        <f t="shared" ref="K61:K73" si="74">IF(G61-F61=0," ",G61-F61)</f>
        <v xml:space="preserve"> </v>
      </c>
      <c r="L61" s="18" t="str">
        <f t="shared" ref="L61:L73" si="75">IF(H61-G61=0," ",H61-G61)</f>
        <v xml:space="preserve"> </v>
      </c>
      <c r="M61" s="17" t="str">
        <f t="shared" si="34"/>
        <v>-</v>
      </c>
      <c r="N61" s="17" t="str">
        <f t="shared" si="69"/>
        <v>-</v>
      </c>
      <c r="O61" s="17" t="str">
        <f t="shared" si="70"/>
        <v>-</v>
      </c>
      <c r="P61" s="17" t="str">
        <f t="shared" si="71"/>
        <v>-</v>
      </c>
      <c r="Q61" s="17">
        <f t="shared" ref="Q61:Q73" si="76">D61/$D$33</f>
        <v>0</v>
      </c>
      <c r="R61" s="17">
        <f t="shared" ref="R61:R73" si="77">E61/$E$33</f>
        <v>0</v>
      </c>
      <c r="S61" s="17">
        <f t="shared" ref="S61:S73" si="78">F61/$F$33</f>
        <v>0</v>
      </c>
      <c r="T61" s="17">
        <f t="shared" ref="T61:T73" si="79">G61/$G$33</f>
        <v>0</v>
      </c>
      <c r="U61" s="17">
        <f t="shared" ref="U61:U73" si="80">H61/$H$33</f>
        <v>0</v>
      </c>
      <c r="W61" s="146">
        <f t="shared" si="15"/>
        <v>0</v>
      </c>
    </row>
    <row r="62" spans="1:23" x14ac:dyDescent="0.25">
      <c r="A62" s="180" t="s">
        <v>102</v>
      </c>
      <c r="B62" s="43" t="s">
        <v>103</v>
      </c>
      <c r="C62" s="25"/>
      <c r="D62" s="26">
        <f>D63+D64-D65</f>
        <v>300000</v>
      </c>
      <c r="E62" s="26">
        <f t="shared" ref="E62:H62" si="81">E63+E64-E65</f>
        <v>300000</v>
      </c>
      <c r="F62" s="26">
        <f t="shared" si="81"/>
        <v>330000</v>
      </c>
      <c r="G62" s="26">
        <f t="shared" si="81"/>
        <v>330000</v>
      </c>
      <c r="H62" s="26">
        <f t="shared" si="81"/>
        <v>330000</v>
      </c>
      <c r="I62" s="46" t="str">
        <f>IF(E62-D62=0," ",E62-D62)</f>
        <v xml:space="preserve"> </v>
      </c>
      <c r="J62" s="46">
        <f t="shared" si="73"/>
        <v>30000</v>
      </c>
      <c r="K62" s="46" t="str">
        <f t="shared" si="74"/>
        <v xml:space="preserve"> </v>
      </c>
      <c r="L62" s="46" t="str">
        <f t="shared" si="75"/>
        <v xml:space="preserve"> </v>
      </c>
      <c r="M62" s="1">
        <f t="shared" si="34"/>
        <v>1</v>
      </c>
      <c r="N62" s="1">
        <f t="shared" si="69"/>
        <v>1.1000000000000001</v>
      </c>
      <c r="O62" s="1">
        <f t="shared" si="70"/>
        <v>1</v>
      </c>
      <c r="P62" s="1">
        <f t="shared" si="71"/>
        <v>1</v>
      </c>
      <c r="Q62" s="1">
        <f t="shared" si="76"/>
        <v>0.37313432835820898</v>
      </c>
      <c r="R62" s="1">
        <f t="shared" si="77"/>
        <v>0.32362459546925565</v>
      </c>
      <c r="S62" s="1">
        <f t="shared" si="78"/>
        <v>0.31264578951712479</v>
      </c>
      <c r="T62" s="1">
        <f t="shared" si="79"/>
        <v>0.29343280938746952</v>
      </c>
      <c r="U62" s="1">
        <f t="shared" si="80"/>
        <v>0.2770720304829758</v>
      </c>
      <c r="W62" s="146">
        <f t="shared" si="15"/>
        <v>0</v>
      </c>
    </row>
    <row r="63" spans="1:23" x14ac:dyDescent="0.25">
      <c r="A63" s="182" t="s">
        <v>104</v>
      </c>
      <c r="B63" s="42"/>
      <c r="C63" s="24"/>
      <c r="D63" s="183">
        <v>0</v>
      </c>
      <c r="E63" s="183">
        <v>0</v>
      </c>
      <c r="F63" s="183">
        <v>0</v>
      </c>
      <c r="G63" s="183">
        <v>0</v>
      </c>
      <c r="H63" s="183">
        <v>0</v>
      </c>
      <c r="I63" s="18" t="str">
        <f t="shared" ref="I63:I73" si="82">IF(E63-D63=0," ",E63-D63)</f>
        <v xml:space="preserve"> </v>
      </c>
      <c r="J63" s="18" t="str">
        <f t="shared" si="73"/>
        <v xml:space="preserve"> </v>
      </c>
      <c r="K63" s="18" t="str">
        <f t="shared" si="74"/>
        <v xml:space="preserve"> </v>
      </c>
      <c r="L63" s="18" t="str">
        <f t="shared" si="75"/>
        <v xml:space="preserve"> </v>
      </c>
      <c r="M63" s="17" t="str">
        <f t="shared" si="34"/>
        <v>-</v>
      </c>
      <c r="N63" s="17" t="str">
        <f t="shared" si="69"/>
        <v>-</v>
      </c>
      <c r="O63" s="17" t="str">
        <f t="shared" si="70"/>
        <v>-</v>
      </c>
      <c r="P63" s="17" t="str">
        <f t="shared" si="71"/>
        <v>-</v>
      </c>
      <c r="Q63" s="17">
        <f t="shared" si="76"/>
        <v>0</v>
      </c>
      <c r="R63" s="17">
        <f t="shared" si="77"/>
        <v>0</v>
      </c>
      <c r="S63" s="17">
        <f t="shared" si="78"/>
        <v>0</v>
      </c>
      <c r="T63" s="17">
        <f t="shared" si="79"/>
        <v>0</v>
      </c>
      <c r="U63" s="17">
        <f t="shared" si="80"/>
        <v>0</v>
      </c>
      <c r="W63" s="146">
        <f t="shared" si="15"/>
        <v>0</v>
      </c>
    </row>
    <row r="64" spans="1:23" x14ac:dyDescent="0.25">
      <c r="A64" s="182" t="s">
        <v>105</v>
      </c>
      <c r="B64" s="42"/>
      <c r="C64" s="24"/>
      <c r="D64" s="183">
        <v>300000</v>
      </c>
      <c r="E64" s="183">
        <v>300000</v>
      </c>
      <c r="F64" s="183">
        <v>330000</v>
      </c>
      <c r="G64" s="183">
        <v>330000</v>
      </c>
      <c r="H64" s="183">
        <v>330000</v>
      </c>
      <c r="I64" s="18" t="str">
        <f t="shared" si="82"/>
        <v xml:space="preserve"> </v>
      </c>
      <c r="J64" s="18">
        <f t="shared" si="73"/>
        <v>30000</v>
      </c>
      <c r="K64" s="18" t="str">
        <f t="shared" si="74"/>
        <v xml:space="preserve"> </v>
      </c>
      <c r="L64" s="18" t="str">
        <f t="shared" si="75"/>
        <v xml:space="preserve"> </v>
      </c>
      <c r="M64" s="17">
        <f t="shared" si="34"/>
        <v>1</v>
      </c>
      <c r="N64" s="17">
        <f t="shared" si="69"/>
        <v>1.1000000000000001</v>
      </c>
      <c r="O64" s="17">
        <f t="shared" si="70"/>
        <v>1</v>
      </c>
      <c r="P64" s="17">
        <f t="shared" si="71"/>
        <v>1</v>
      </c>
      <c r="Q64" s="17">
        <f t="shared" si="76"/>
        <v>0.37313432835820898</v>
      </c>
      <c r="R64" s="17">
        <f t="shared" si="77"/>
        <v>0.32362459546925565</v>
      </c>
      <c r="S64" s="17">
        <f t="shared" si="78"/>
        <v>0.31264578951712479</v>
      </c>
      <c r="T64" s="17">
        <f t="shared" si="79"/>
        <v>0.29343280938746952</v>
      </c>
      <c r="U64" s="17">
        <f t="shared" si="80"/>
        <v>0.2770720304829758</v>
      </c>
      <c r="W64" s="146">
        <f t="shared" si="15"/>
        <v>0</v>
      </c>
    </row>
    <row r="65" spans="1:23" ht="25.5" x14ac:dyDescent="0.25">
      <c r="A65" s="182" t="s">
        <v>106</v>
      </c>
      <c r="B65" s="42"/>
      <c r="C65" s="24"/>
      <c r="D65" s="183">
        <v>0</v>
      </c>
      <c r="E65" s="183">
        <v>0</v>
      </c>
      <c r="F65" s="183">
        <v>0</v>
      </c>
      <c r="G65" s="183">
        <v>0</v>
      </c>
      <c r="H65" s="183">
        <v>0</v>
      </c>
      <c r="I65" s="18" t="str">
        <f t="shared" si="82"/>
        <v xml:space="preserve"> </v>
      </c>
      <c r="J65" s="18" t="str">
        <f t="shared" si="73"/>
        <v xml:space="preserve"> </v>
      </c>
      <c r="K65" s="18" t="str">
        <f t="shared" si="74"/>
        <v xml:space="preserve"> </v>
      </c>
      <c r="L65" s="18" t="str">
        <f t="shared" si="75"/>
        <v xml:space="preserve"> </v>
      </c>
      <c r="M65" s="17" t="str">
        <f t="shared" si="34"/>
        <v>-</v>
      </c>
      <c r="N65" s="17" t="str">
        <f t="shared" si="69"/>
        <v>-</v>
      </c>
      <c r="O65" s="17" t="str">
        <f t="shared" si="70"/>
        <v>-</v>
      </c>
      <c r="P65" s="17" t="str">
        <f t="shared" si="71"/>
        <v>-</v>
      </c>
      <c r="Q65" s="17">
        <f t="shared" si="76"/>
        <v>0</v>
      </c>
      <c r="R65" s="17">
        <f t="shared" si="77"/>
        <v>0</v>
      </c>
      <c r="S65" s="17">
        <f t="shared" si="78"/>
        <v>0</v>
      </c>
      <c r="T65" s="17">
        <f t="shared" si="79"/>
        <v>0</v>
      </c>
      <c r="U65" s="17">
        <f t="shared" si="80"/>
        <v>0</v>
      </c>
      <c r="W65" s="146">
        <f t="shared" si="15"/>
        <v>0</v>
      </c>
    </row>
    <row r="66" spans="1:23" x14ac:dyDescent="0.25">
      <c r="A66" s="181" t="s">
        <v>107</v>
      </c>
      <c r="B66" s="42" t="s">
        <v>108</v>
      </c>
      <c r="C66" s="24" t="s">
        <v>109</v>
      </c>
      <c r="D66" s="184">
        <v>279790</v>
      </c>
      <c r="E66" s="184">
        <v>327100</v>
      </c>
      <c r="F66" s="184">
        <v>395617.57779171894</v>
      </c>
      <c r="G66" s="184">
        <v>463728.61606022588</v>
      </c>
      <c r="H66" s="184">
        <v>531136.02823086572</v>
      </c>
      <c r="I66" s="18">
        <f t="shared" si="82"/>
        <v>47310</v>
      </c>
      <c r="J66" s="18">
        <f t="shared" si="73"/>
        <v>68517.577791718941</v>
      </c>
      <c r="K66" s="18">
        <f t="shared" si="74"/>
        <v>68111.038268506934</v>
      </c>
      <c r="L66" s="18">
        <f t="shared" si="75"/>
        <v>67407.412170639844</v>
      </c>
      <c r="M66" s="17">
        <f t="shared" si="34"/>
        <v>1.1690911040423175</v>
      </c>
      <c r="N66" s="17">
        <f t="shared" si="69"/>
        <v>1.2094698189902751</v>
      </c>
      <c r="O66" s="17">
        <f t="shared" si="70"/>
        <v>1.1721638321752361</v>
      </c>
      <c r="P66" s="17">
        <f t="shared" si="71"/>
        <v>1.1453596130066845</v>
      </c>
      <c r="Q66" s="17">
        <f t="shared" si="76"/>
        <v>0.34799751243781096</v>
      </c>
      <c r="R66" s="17">
        <f t="shared" si="77"/>
        <v>0.3528586839266451</v>
      </c>
      <c r="S66" s="17">
        <f t="shared" si="78"/>
        <v>0.37481263622892275</v>
      </c>
      <c r="T66" s="17">
        <f t="shared" si="79"/>
        <v>0.41234300183004635</v>
      </c>
      <c r="U66" s="17">
        <f t="shared" si="80"/>
        <v>0.44594829637754274</v>
      </c>
      <c r="W66" s="146">
        <f t="shared" si="15"/>
        <v>47310</v>
      </c>
    </row>
    <row r="67" spans="1:23" x14ac:dyDescent="0.25">
      <c r="A67" s="181" t="s">
        <v>110</v>
      </c>
      <c r="B67" s="42" t="s">
        <v>111</v>
      </c>
      <c r="C67" s="24"/>
      <c r="D67" s="183"/>
      <c r="E67" s="183"/>
      <c r="F67" s="183"/>
      <c r="G67" s="183"/>
      <c r="H67" s="183"/>
      <c r="I67" s="18" t="str">
        <f t="shared" si="82"/>
        <v xml:space="preserve"> </v>
      </c>
      <c r="J67" s="18" t="str">
        <f t="shared" si="73"/>
        <v xml:space="preserve"> </v>
      </c>
      <c r="K67" s="18" t="str">
        <f t="shared" si="74"/>
        <v xml:space="preserve"> </v>
      </c>
      <c r="L67" s="18" t="str">
        <f t="shared" si="75"/>
        <v xml:space="preserve"> </v>
      </c>
      <c r="M67" s="17" t="str">
        <f t="shared" si="34"/>
        <v>-</v>
      </c>
      <c r="N67" s="17" t="str">
        <f t="shared" si="69"/>
        <v>-</v>
      </c>
      <c r="O67" s="17" t="str">
        <f t="shared" si="70"/>
        <v>-</v>
      </c>
      <c r="P67" s="17" t="str">
        <f t="shared" si="71"/>
        <v>-</v>
      </c>
      <c r="Q67" s="17">
        <f t="shared" si="76"/>
        <v>0</v>
      </c>
      <c r="R67" s="17">
        <f t="shared" si="77"/>
        <v>0</v>
      </c>
      <c r="S67" s="17">
        <f t="shared" si="78"/>
        <v>0</v>
      </c>
      <c r="T67" s="17">
        <f t="shared" si="79"/>
        <v>0</v>
      </c>
      <c r="U67" s="17">
        <f t="shared" si="80"/>
        <v>0</v>
      </c>
      <c r="W67" s="146">
        <f t="shared" si="15"/>
        <v>0</v>
      </c>
    </row>
    <row r="68" spans="1:23" x14ac:dyDescent="0.25">
      <c r="A68" s="181"/>
      <c r="B68" s="42"/>
      <c r="C68" s="24"/>
      <c r="D68" s="183"/>
      <c r="E68" s="183"/>
      <c r="F68" s="183"/>
      <c r="G68" s="183"/>
      <c r="H68" s="183"/>
      <c r="I68" s="18" t="str">
        <f t="shared" si="82"/>
        <v xml:space="preserve"> </v>
      </c>
      <c r="J68" s="18" t="str">
        <f t="shared" si="73"/>
        <v xml:space="preserve"> </v>
      </c>
      <c r="K68" s="18" t="str">
        <f t="shared" si="74"/>
        <v xml:space="preserve"> </v>
      </c>
      <c r="L68" s="18" t="str">
        <f t="shared" si="75"/>
        <v xml:space="preserve"> </v>
      </c>
      <c r="M68" s="17" t="str">
        <f t="shared" si="34"/>
        <v>-</v>
      </c>
      <c r="N68" s="17" t="str">
        <f>IFERROR(F68/E68,"-")</f>
        <v>-</v>
      </c>
      <c r="O68" s="17" t="str">
        <f t="shared" si="70"/>
        <v>-</v>
      </c>
      <c r="P68" s="17" t="str">
        <f t="shared" si="71"/>
        <v>-</v>
      </c>
      <c r="Q68" s="17">
        <f t="shared" si="76"/>
        <v>0</v>
      </c>
      <c r="R68" s="17">
        <f t="shared" si="77"/>
        <v>0</v>
      </c>
      <c r="S68" s="17">
        <f t="shared" si="78"/>
        <v>0</v>
      </c>
      <c r="T68" s="17">
        <f t="shared" si="79"/>
        <v>0</v>
      </c>
      <c r="U68" s="17">
        <f t="shared" si="80"/>
        <v>0</v>
      </c>
      <c r="W68" s="146">
        <f t="shared" si="15"/>
        <v>0</v>
      </c>
    </row>
    <row r="69" spans="1:23" x14ac:dyDescent="0.25">
      <c r="A69" s="181"/>
      <c r="B69" s="42"/>
      <c r="C69" s="24"/>
      <c r="D69" s="183"/>
      <c r="E69" s="183"/>
      <c r="F69" s="183"/>
      <c r="G69" s="183"/>
      <c r="H69" s="183"/>
      <c r="I69" s="18" t="str">
        <f t="shared" si="82"/>
        <v xml:space="preserve"> </v>
      </c>
      <c r="J69" s="18" t="str">
        <f t="shared" si="73"/>
        <v xml:space="preserve"> </v>
      </c>
      <c r="K69" s="18" t="str">
        <f t="shared" si="74"/>
        <v xml:space="preserve"> </v>
      </c>
      <c r="L69" s="18" t="str">
        <f t="shared" si="75"/>
        <v xml:space="preserve"> </v>
      </c>
      <c r="M69" s="17" t="str">
        <f t="shared" si="34"/>
        <v>-</v>
      </c>
      <c r="N69" s="17" t="str">
        <f t="shared" si="69"/>
        <v>-</v>
      </c>
      <c r="O69" s="17" t="str">
        <f t="shared" si="70"/>
        <v>-</v>
      </c>
      <c r="P69" s="17" t="str">
        <f t="shared" si="71"/>
        <v>-</v>
      </c>
      <c r="Q69" s="17">
        <f t="shared" si="76"/>
        <v>0</v>
      </c>
      <c r="R69" s="17">
        <f t="shared" si="77"/>
        <v>0</v>
      </c>
      <c r="S69" s="17">
        <f t="shared" si="78"/>
        <v>0</v>
      </c>
      <c r="T69" s="17">
        <f t="shared" si="79"/>
        <v>0</v>
      </c>
      <c r="U69" s="17">
        <f t="shared" si="80"/>
        <v>0</v>
      </c>
      <c r="W69" s="146">
        <f t="shared" si="15"/>
        <v>0</v>
      </c>
    </row>
    <row r="70" spans="1:23" x14ac:dyDescent="0.25">
      <c r="A70" s="181"/>
      <c r="B70" s="42"/>
      <c r="C70" s="24"/>
      <c r="D70" s="183"/>
      <c r="E70" s="183"/>
      <c r="F70" s="183"/>
      <c r="G70" s="183"/>
      <c r="H70" s="183"/>
      <c r="I70" s="18" t="str">
        <f t="shared" si="82"/>
        <v xml:space="preserve"> </v>
      </c>
      <c r="J70" s="18" t="str">
        <f t="shared" si="73"/>
        <v xml:space="preserve"> </v>
      </c>
      <c r="K70" s="18" t="str">
        <f t="shared" si="74"/>
        <v xml:space="preserve"> </v>
      </c>
      <c r="L70" s="18" t="str">
        <f t="shared" si="75"/>
        <v xml:space="preserve"> </v>
      </c>
      <c r="M70" s="17" t="str">
        <f t="shared" si="34"/>
        <v>-</v>
      </c>
      <c r="N70" s="17" t="str">
        <f t="shared" si="69"/>
        <v>-</v>
      </c>
      <c r="O70" s="17" t="str">
        <f t="shared" si="70"/>
        <v>-</v>
      </c>
      <c r="P70" s="17" t="str">
        <f t="shared" si="71"/>
        <v>-</v>
      </c>
      <c r="Q70" s="17">
        <f t="shared" si="76"/>
        <v>0</v>
      </c>
      <c r="R70" s="17">
        <f t="shared" si="77"/>
        <v>0</v>
      </c>
      <c r="S70" s="17">
        <f>F70/$F$33</f>
        <v>0</v>
      </c>
      <c r="T70" s="17">
        <f t="shared" si="79"/>
        <v>0</v>
      </c>
      <c r="U70" s="17">
        <f t="shared" si="80"/>
        <v>0</v>
      </c>
      <c r="W70" s="146">
        <f t="shared" si="15"/>
        <v>0</v>
      </c>
    </row>
    <row r="71" spans="1:23" x14ac:dyDescent="0.25">
      <c r="A71" s="181"/>
      <c r="B71" s="42"/>
      <c r="C71" s="24"/>
      <c r="D71" s="183"/>
      <c r="E71" s="183"/>
      <c r="F71" s="183"/>
      <c r="G71" s="183"/>
      <c r="H71" s="183"/>
      <c r="I71" s="18" t="str">
        <f t="shared" si="82"/>
        <v xml:space="preserve"> </v>
      </c>
      <c r="J71" s="18" t="str">
        <f t="shared" si="73"/>
        <v xml:space="preserve"> </v>
      </c>
      <c r="K71" s="18" t="str">
        <f t="shared" si="74"/>
        <v xml:space="preserve"> </v>
      </c>
      <c r="L71" s="18" t="str">
        <f t="shared" si="75"/>
        <v xml:space="preserve"> </v>
      </c>
      <c r="M71" s="17" t="str">
        <f t="shared" si="34"/>
        <v>-</v>
      </c>
      <c r="N71" s="17" t="str">
        <f t="shared" si="69"/>
        <v>-</v>
      </c>
      <c r="O71" s="17" t="str">
        <f t="shared" si="70"/>
        <v>-</v>
      </c>
      <c r="P71" s="17" t="str">
        <f t="shared" si="71"/>
        <v>-</v>
      </c>
      <c r="Q71" s="17">
        <f t="shared" si="76"/>
        <v>0</v>
      </c>
      <c r="R71" s="17">
        <f t="shared" si="77"/>
        <v>0</v>
      </c>
      <c r="S71" s="17">
        <f t="shared" si="78"/>
        <v>0</v>
      </c>
      <c r="T71" s="17">
        <f t="shared" si="79"/>
        <v>0</v>
      </c>
      <c r="U71" s="17">
        <f t="shared" si="80"/>
        <v>0</v>
      </c>
      <c r="W71" s="146">
        <f t="shared" si="15"/>
        <v>0</v>
      </c>
    </row>
    <row r="72" spans="1:23" x14ac:dyDescent="0.25">
      <c r="A72" s="181"/>
      <c r="B72" s="42"/>
      <c r="C72" s="24"/>
      <c r="D72" s="183"/>
      <c r="E72" s="183"/>
      <c r="F72" s="183"/>
      <c r="G72" s="183"/>
      <c r="H72" s="183"/>
      <c r="I72" s="18" t="str">
        <f t="shared" si="82"/>
        <v xml:space="preserve"> </v>
      </c>
      <c r="J72" s="18" t="str">
        <f t="shared" si="73"/>
        <v xml:space="preserve"> </v>
      </c>
      <c r="K72" s="18" t="str">
        <f t="shared" si="74"/>
        <v xml:space="preserve"> </v>
      </c>
      <c r="L72" s="18" t="str">
        <f t="shared" si="75"/>
        <v xml:space="preserve"> </v>
      </c>
      <c r="M72" s="17" t="str">
        <f t="shared" si="34"/>
        <v>-</v>
      </c>
      <c r="N72" s="17" t="str">
        <f t="shared" si="69"/>
        <v>-</v>
      </c>
      <c r="O72" s="17" t="str">
        <f t="shared" si="70"/>
        <v>-</v>
      </c>
      <c r="P72" s="17" t="str">
        <f t="shared" si="71"/>
        <v>-</v>
      </c>
      <c r="Q72" s="17">
        <f t="shared" si="76"/>
        <v>0</v>
      </c>
      <c r="R72" s="17">
        <f t="shared" si="77"/>
        <v>0</v>
      </c>
      <c r="S72" s="17">
        <f t="shared" si="78"/>
        <v>0</v>
      </c>
      <c r="T72" s="17">
        <f t="shared" si="79"/>
        <v>0</v>
      </c>
      <c r="U72" s="17">
        <f t="shared" si="80"/>
        <v>0</v>
      </c>
      <c r="W72" s="146">
        <f t="shared" ref="W72:W73" si="83">E72-D72</f>
        <v>0</v>
      </c>
    </row>
    <row r="73" spans="1:23" x14ac:dyDescent="0.25">
      <c r="A73" s="181" t="s">
        <v>112</v>
      </c>
      <c r="B73" s="37" t="s">
        <v>113</v>
      </c>
      <c r="C73" s="15"/>
      <c r="D73" s="183"/>
      <c r="E73" s="183"/>
      <c r="F73" s="183"/>
      <c r="G73" s="183"/>
      <c r="H73" s="183"/>
      <c r="I73" s="18" t="str">
        <f t="shared" si="82"/>
        <v xml:space="preserve"> </v>
      </c>
      <c r="J73" s="18" t="str">
        <f t="shared" si="73"/>
        <v xml:space="preserve"> </v>
      </c>
      <c r="K73" s="18" t="str">
        <f t="shared" si="74"/>
        <v xml:space="preserve"> </v>
      </c>
      <c r="L73" s="18" t="str">
        <f t="shared" si="75"/>
        <v xml:space="preserve"> </v>
      </c>
      <c r="M73" s="17" t="str">
        <f t="shared" si="34"/>
        <v>-</v>
      </c>
      <c r="N73" s="17" t="str">
        <f t="shared" si="69"/>
        <v>-</v>
      </c>
      <c r="O73" s="17" t="str">
        <f t="shared" si="70"/>
        <v>-</v>
      </c>
      <c r="P73" s="17" t="str">
        <f t="shared" si="71"/>
        <v>-</v>
      </c>
      <c r="Q73" s="17">
        <f t="shared" si="76"/>
        <v>0</v>
      </c>
      <c r="R73" s="17">
        <f t="shared" si="77"/>
        <v>0</v>
      </c>
      <c r="S73" s="17">
        <f t="shared" si="78"/>
        <v>0</v>
      </c>
      <c r="T73" s="17">
        <f t="shared" si="79"/>
        <v>0</v>
      </c>
      <c r="U73" s="17">
        <f t="shared" si="80"/>
        <v>0</v>
      </c>
      <c r="W73" s="146">
        <f t="shared" si="83"/>
        <v>0</v>
      </c>
    </row>
    <row r="74" spans="1:23" x14ac:dyDescent="0.25">
      <c r="A74" s="44"/>
      <c r="B74" s="40"/>
      <c r="C74" s="27" t="s">
        <v>0</v>
      </c>
      <c r="D74" s="28">
        <f>D5-D33</f>
        <v>0</v>
      </c>
      <c r="E74" s="28">
        <f t="shared" ref="E74:H74" si="84">E5-E33</f>
        <v>0</v>
      </c>
      <c r="F74" s="28">
        <f t="shared" si="84"/>
        <v>2.2082810755819082E-3</v>
      </c>
      <c r="G74" s="28">
        <f t="shared" si="84"/>
        <v>3.9397743530571461E-3</v>
      </c>
      <c r="H74" s="28">
        <f t="shared" si="84"/>
        <v>1.769134309142828E-3</v>
      </c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3" x14ac:dyDescent="0.25">
      <c r="A75" s="12"/>
      <c r="B75" s="12"/>
      <c r="C75" s="9"/>
      <c r="D75" s="2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3" ht="25.5" x14ac:dyDescent="0.25">
      <c r="A76" s="187" t="s">
        <v>114</v>
      </c>
      <c r="B76" s="12"/>
      <c r="C76" s="12"/>
      <c r="D76" s="12"/>
      <c r="E76" s="30"/>
      <c r="F76" s="30"/>
      <c r="G76" s="30"/>
      <c r="H76" s="30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</row>
    <row r="77" spans="1:23" x14ac:dyDescent="0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</row>
    <row r="78" spans="1:23" x14ac:dyDescent="0.25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</row>
    <row r="79" spans="1:23" x14ac:dyDescent="0.25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</row>
  </sheetData>
  <sheetProtection algorithmName="SHA-512" hashValue="tJ66yWjLGOkFNICNpXQO5VvpAf1fEv3VzsPWYi0/+nOFc66iWvXDkpeDcinQvhym1mRYHmRujSUolasXWsLouQ==" saltValue="Du155GAT7uzbbcQK9A0Ysg==" spinCount="100000" sheet="1" objects="1" scenarios="1"/>
  <dataConsolidate/>
  <mergeCells count="2">
    <mergeCell ref="I3:P3"/>
    <mergeCell ref="Q3:U3"/>
  </mergeCells>
  <pageMargins left="0.7" right="0.7" top="0.75" bottom="0.75" header="0.3" footer="0.3"/>
  <pageSetup paperSize="9" orientation="portrait" horizontalDpi="300" verticalDpi="0" copies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"/>
  <sheetViews>
    <sheetView topLeftCell="A16" workbookViewId="0">
      <selection activeCell="E8" sqref="E8"/>
    </sheetView>
  </sheetViews>
  <sheetFormatPr defaultRowHeight="15" x14ac:dyDescent="0.25"/>
  <cols>
    <col min="4" max="7" width="10.140625" bestFit="1" customWidth="1"/>
    <col min="8" max="8" width="11.7109375" bestFit="1" customWidth="1"/>
  </cols>
  <sheetData>
    <row r="2" spans="1:8" x14ac:dyDescent="0.25">
      <c r="A2" s="191" t="s">
        <v>175</v>
      </c>
      <c r="B2" s="191"/>
      <c r="C2" s="191"/>
      <c r="D2" s="191"/>
      <c r="E2" s="191"/>
      <c r="F2" s="191"/>
      <c r="G2" s="191"/>
      <c r="H2" s="191"/>
    </row>
    <row r="4" spans="1:8" x14ac:dyDescent="0.25">
      <c r="A4" s="87" t="s">
        <v>176</v>
      </c>
      <c r="B4" s="88"/>
      <c r="C4" s="90"/>
    </row>
    <row r="5" spans="1:8" x14ac:dyDescent="0.25">
      <c r="A5" s="87"/>
      <c r="B5" s="88"/>
      <c r="C5" s="90"/>
    </row>
    <row r="7" spans="1:8" x14ac:dyDescent="0.25">
      <c r="A7" s="91"/>
      <c r="B7" s="93"/>
      <c r="C7" s="93"/>
    </row>
    <row r="8" spans="1:8" x14ac:dyDescent="0.25">
      <c r="A8" s="97" t="s">
        <v>177</v>
      </c>
      <c r="B8" s="92" t="s">
        <v>178</v>
      </c>
      <c r="C8" s="93"/>
    </row>
    <row r="9" spans="1:8" x14ac:dyDescent="0.25">
      <c r="A9" s="92" t="s">
        <v>179</v>
      </c>
      <c r="B9" s="93"/>
      <c r="C9" s="93"/>
    </row>
    <row r="10" spans="1:8" x14ac:dyDescent="0.25">
      <c r="A10" s="94" t="s">
        <v>180</v>
      </c>
      <c r="B10" s="86" t="s">
        <v>181</v>
      </c>
      <c r="C10" s="96"/>
    </row>
    <row r="11" spans="1:8" x14ac:dyDescent="0.25">
      <c r="A11" s="92"/>
      <c r="B11" s="86"/>
      <c r="C11" s="96"/>
    </row>
    <row r="12" spans="1:8" x14ac:dyDescent="0.25">
      <c r="A12" s="98" t="s">
        <v>182</v>
      </c>
      <c r="B12" s="86" t="s">
        <v>183</v>
      </c>
      <c r="C12" s="96"/>
    </row>
    <row r="13" spans="1:8" x14ac:dyDescent="0.25">
      <c r="A13" s="92" t="s">
        <v>184</v>
      </c>
      <c r="B13" s="93"/>
      <c r="C13" s="96"/>
    </row>
    <row r="14" spans="1:8" x14ac:dyDescent="0.25">
      <c r="A14" s="89" t="s">
        <v>185</v>
      </c>
      <c r="B14" s="95" t="s">
        <v>186</v>
      </c>
      <c r="C14" s="96"/>
    </row>
    <row r="15" spans="1:8" x14ac:dyDescent="0.25">
      <c r="A15" s="91"/>
      <c r="B15" s="93"/>
      <c r="C15" s="90"/>
    </row>
    <row r="16" spans="1:8" x14ac:dyDescent="0.25">
      <c r="A16" s="98" t="s">
        <v>187</v>
      </c>
      <c r="B16" s="92" t="s">
        <v>188</v>
      </c>
      <c r="C16" s="90"/>
    </row>
    <row r="17" spans="1:8" x14ac:dyDescent="0.25">
      <c r="A17" s="92" t="s">
        <v>189</v>
      </c>
      <c r="B17" s="86"/>
      <c r="C17" s="90"/>
    </row>
    <row r="18" spans="1:8" x14ac:dyDescent="0.25">
      <c r="A18" s="89" t="s">
        <v>190</v>
      </c>
      <c r="B18" s="95" t="s">
        <v>191</v>
      </c>
      <c r="C18" s="90"/>
    </row>
    <row r="19" spans="1:8" x14ac:dyDescent="0.25">
      <c r="A19" s="89"/>
      <c r="B19" s="95"/>
      <c r="C19" s="90"/>
    </row>
    <row r="20" spans="1:8" x14ac:dyDescent="0.25">
      <c r="A20" s="98" t="s">
        <v>192</v>
      </c>
      <c r="B20" s="92" t="s">
        <v>193</v>
      </c>
      <c r="C20" s="90"/>
    </row>
    <row r="21" spans="1:8" x14ac:dyDescent="0.25">
      <c r="A21" s="92" t="s">
        <v>194</v>
      </c>
      <c r="B21" s="93"/>
      <c r="C21" s="90"/>
    </row>
    <row r="22" spans="1:8" x14ac:dyDescent="0.25">
      <c r="A22" s="89" t="s">
        <v>195</v>
      </c>
      <c r="B22" s="95" t="s">
        <v>43</v>
      </c>
      <c r="C22" s="92" t="s">
        <v>196</v>
      </c>
    </row>
    <row r="23" spans="1:8" x14ac:dyDescent="0.25">
      <c r="A23" s="92"/>
      <c r="B23" s="86"/>
      <c r="C23" s="90"/>
    </row>
    <row r="24" spans="1:8" x14ac:dyDescent="0.25">
      <c r="A24" s="98" t="s">
        <v>197</v>
      </c>
      <c r="B24" s="92" t="s">
        <v>198</v>
      </c>
      <c r="C24" s="90"/>
    </row>
    <row r="25" spans="1:8" x14ac:dyDescent="0.25">
      <c r="A25" s="92" t="s">
        <v>199</v>
      </c>
      <c r="B25" s="93"/>
      <c r="C25" s="93"/>
    </row>
    <row r="26" spans="1:8" x14ac:dyDescent="0.25">
      <c r="A26" s="89" t="s">
        <v>200</v>
      </c>
      <c r="B26" s="95" t="s">
        <v>201</v>
      </c>
      <c r="C26" s="93"/>
    </row>
    <row r="27" spans="1:8" x14ac:dyDescent="0.25">
      <c r="A27" s="91"/>
      <c r="B27" s="93"/>
      <c r="C27" s="93"/>
    </row>
    <row r="28" spans="1:8" x14ac:dyDescent="0.25">
      <c r="A28" s="98" t="s">
        <v>202</v>
      </c>
      <c r="B28" s="92" t="s">
        <v>203</v>
      </c>
      <c r="C28" s="93"/>
    </row>
    <row r="29" spans="1:8" x14ac:dyDescent="0.25">
      <c r="A29" s="92" t="s">
        <v>204</v>
      </c>
      <c r="B29" s="93"/>
      <c r="C29" s="93"/>
    </row>
    <row r="30" spans="1:8" x14ac:dyDescent="0.25">
      <c r="A30" s="89" t="s">
        <v>205</v>
      </c>
      <c r="B30" s="95" t="s">
        <v>206</v>
      </c>
      <c r="C30" s="93"/>
    </row>
    <row r="32" spans="1:8" x14ac:dyDescent="0.25">
      <c r="C32" s="99"/>
      <c r="D32" s="102" t="s">
        <v>3</v>
      </c>
      <c r="E32" s="102" t="s">
        <v>4</v>
      </c>
      <c r="F32" s="102" t="s">
        <v>5</v>
      </c>
      <c r="G32" s="102" t="s">
        <v>6</v>
      </c>
      <c r="H32" s="102" t="s">
        <v>7</v>
      </c>
    </row>
    <row r="33" spans="3:8" x14ac:dyDescent="0.25">
      <c r="C33" s="100" t="s">
        <v>177</v>
      </c>
      <c r="D33" s="101">
        <f>Balance!D6-Balance!D35</f>
        <v>221790</v>
      </c>
      <c r="E33" s="105">
        <f>Balance!E6-Balance!E35</f>
        <v>247300</v>
      </c>
      <c r="F33" s="105">
        <f>Balance!F6-Balance!F35</f>
        <v>273167.58</v>
      </c>
      <c r="G33" s="105">
        <f>Balance!G6-Balance!G35</f>
        <v>271782.62</v>
      </c>
      <c r="H33" s="105">
        <f>Balance!H6-Balance!H35</f>
        <v>267694.03000000003</v>
      </c>
    </row>
    <row r="34" spans="3:8" x14ac:dyDescent="0.25">
      <c r="C34" s="100" t="s">
        <v>182</v>
      </c>
      <c r="D34" s="103">
        <f>(Balance!D6-Balance!D7-Balance!D8)-(Balance!D35-Balance!D36)</f>
        <v>182790</v>
      </c>
      <c r="E34" s="106">
        <f>(Balance!E6-Balance!E7-Balance!E8)-(Balance!E35-Balance!E36)</f>
        <v>203300</v>
      </c>
      <c r="F34" s="106">
        <f>(Balance!F6-Balance!F7-Balance!F8)-(Balance!F35-Balance!F36)</f>
        <v>224767.58000000002</v>
      </c>
      <c r="G34" s="106">
        <f>(Balance!G6-Balance!G7-Balance!G8)-(Balance!G35-Balance!G36)</f>
        <v>222382.62</v>
      </c>
      <c r="H34" s="106">
        <f>(Balance!H6-Balance!H7-Balance!H8)-(Balance!H35-Balance!H36)</f>
        <v>219294.03000000003</v>
      </c>
    </row>
    <row r="35" spans="3:8" x14ac:dyDescent="0.25">
      <c r="C35" s="100" t="s">
        <v>187</v>
      </c>
      <c r="D35" s="103">
        <f>Balance!D36+Balance!D49-(Balance!D7+Balance!D8)</f>
        <v>107000</v>
      </c>
      <c r="E35" s="106">
        <f>Balance!E36+Balance!E49-(Balance!E7+Balance!E8)</f>
        <v>156000</v>
      </c>
      <c r="F35" s="106">
        <f>Balance!F36+Balance!F49-(Balance!F7+Balance!F8)</f>
        <v>171600</v>
      </c>
      <c r="G35" s="106">
        <f>Balance!G36+Balance!G49-(Balance!G7+Balance!G8)</f>
        <v>170600</v>
      </c>
      <c r="H35" s="106">
        <f>Balance!H36+Balance!H49-(Balance!H7+Balance!H8)</f>
        <v>171600</v>
      </c>
    </row>
    <row r="36" spans="3:8" x14ac:dyDescent="0.25">
      <c r="C36" s="100" t="s">
        <v>192</v>
      </c>
      <c r="D36" s="103">
        <f>Balance!D18</f>
        <v>504000</v>
      </c>
      <c r="E36" s="106">
        <f>Balance!E18</f>
        <v>579800</v>
      </c>
      <c r="F36" s="106">
        <f>Balance!F18</f>
        <v>672450</v>
      </c>
      <c r="G36" s="106">
        <f>Balance!G18</f>
        <v>741946</v>
      </c>
      <c r="H36" s="106">
        <f>Balance!H18</f>
        <v>813442</v>
      </c>
    </row>
    <row r="37" spans="3:8" x14ac:dyDescent="0.25">
      <c r="C37" s="100" t="s">
        <v>197</v>
      </c>
      <c r="D37" s="103">
        <f>D34+D36</f>
        <v>686790</v>
      </c>
      <c r="E37" s="106">
        <f t="shared" ref="E37:H37" si="0">E34+E36</f>
        <v>783100</v>
      </c>
      <c r="F37" s="106">
        <f t="shared" si="0"/>
        <v>897217.58000000007</v>
      </c>
      <c r="G37" s="106">
        <f t="shared" si="0"/>
        <v>964328.62</v>
      </c>
      <c r="H37" s="106">
        <f t="shared" si="0"/>
        <v>1032736.03</v>
      </c>
    </row>
    <row r="38" spans="3:8" x14ac:dyDescent="0.25">
      <c r="C38" s="104" t="s">
        <v>202</v>
      </c>
      <c r="D38" s="103">
        <f>D35+Balance!D60</f>
        <v>686790</v>
      </c>
      <c r="E38" s="106">
        <f>E35+Balance!E60</f>
        <v>783100</v>
      </c>
      <c r="F38" s="106">
        <f>F35+Balance!F60</f>
        <v>897217.577791719</v>
      </c>
      <c r="G38" s="106">
        <f>G35+Balance!G60</f>
        <v>964328.61606022588</v>
      </c>
      <c r="H38" s="106">
        <f>H35+Balance!H60</f>
        <v>1032736.0282308657</v>
      </c>
    </row>
  </sheetData>
  <mergeCells count="1">
    <mergeCell ref="A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topLeftCell="C2" workbookViewId="0">
      <selection activeCell="G27" sqref="G27"/>
    </sheetView>
  </sheetViews>
  <sheetFormatPr defaultRowHeight="15" x14ac:dyDescent="0.25"/>
  <cols>
    <col min="1" max="1" width="2.28515625" bestFit="1" customWidth="1"/>
    <col min="2" max="2" width="32.5703125" bestFit="1" customWidth="1"/>
    <col min="3" max="3" width="43.7109375" bestFit="1" customWidth="1"/>
    <col min="4" max="4" width="6" bestFit="1" customWidth="1"/>
    <col min="5" max="9" width="11.42578125" bestFit="1" customWidth="1"/>
    <col min="10" max="10" width="7.7109375" hidden="1" customWidth="1"/>
    <col min="11" max="11" width="10.140625" hidden="1" customWidth="1"/>
    <col min="12" max="13" width="8.28515625" hidden="1" customWidth="1"/>
    <col min="14" max="17" width="9.42578125" hidden="1" customWidth="1"/>
    <col min="18" max="18" width="11.5703125" bestFit="1" customWidth="1"/>
    <col min="19" max="22" width="9.42578125" bestFit="1" customWidth="1"/>
  </cols>
  <sheetData>
    <row r="1" spans="1:22" x14ac:dyDescent="0.25">
      <c r="A1" s="31"/>
      <c r="B1" s="165" t="s">
        <v>173</v>
      </c>
      <c r="C1" s="166" t="s">
        <v>174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x14ac:dyDescent="0.25">
      <c r="A2" s="48"/>
      <c r="B2" s="49" t="s">
        <v>117</v>
      </c>
      <c r="C2" s="50" t="s">
        <v>118</v>
      </c>
      <c r="D2" s="50" t="s">
        <v>119</v>
      </c>
      <c r="E2" s="174">
        <v>0.21819322459222101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48"/>
      <c r="U2" s="48"/>
      <c r="V2" s="48"/>
    </row>
    <row r="3" spans="1:22" x14ac:dyDescent="0.25">
      <c r="A3" s="48"/>
      <c r="B3" s="49"/>
      <c r="C3" s="50"/>
      <c r="D3" s="50"/>
      <c r="E3" s="175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48"/>
      <c r="U3" s="48"/>
      <c r="V3" s="48"/>
    </row>
    <row r="4" spans="1:22" x14ac:dyDescent="0.25">
      <c r="A4" s="48"/>
      <c r="B4" s="49"/>
      <c r="C4" s="50"/>
      <c r="D4" s="50"/>
      <c r="E4" s="175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48"/>
      <c r="U4" s="48"/>
      <c r="V4" s="48"/>
    </row>
    <row r="5" spans="1:22" x14ac:dyDescent="0.25">
      <c r="A5" s="48"/>
      <c r="B5" s="52"/>
      <c r="C5" s="53"/>
      <c r="D5" s="50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6"/>
      <c r="T5" s="48"/>
      <c r="U5" s="48"/>
      <c r="V5" s="48"/>
    </row>
    <row r="6" spans="1:22" x14ac:dyDescent="0.25">
      <c r="A6" s="57"/>
      <c r="B6" s="58"/>
      <c r="C6" s="59"/>
      <c r="D6" s="60"/>
      <c r="E6" s="61">
        <v>41639</v>
      </c>
      <c r="F6" s="61">
        <v>42004</v>
      </c>
      <c r="G6" s="61">
        <v>42369</v>
      </c>
      <c r="H6" s="61">
        <v>42735</v>
      </c>
      <c r="I6" s="61">
        <v>43100</v>
      </c>
      <c r="J6" s="192" t="s">
        <v>1</v>
      </c>
      <c r="K6" s="193"/>
      <c r="L6" s="193"/>
      <c r="M6" s="193"/>
      <c r="N6" s="193"/>
      <c r="O6" s="193"/>
      <c r="P6" s="193"/>
      <c r="Q6" s="194"/>
      <c r="R6" s="192" t="s">
        <v>2</v>
      </c>
      <c r="S6" s="193"/>
      <c r="T6" s="193"/>
      <c r="U6" s="193"/>
      <c r="V6" s="194"/>
    </row>
    <row r="7" spans="1:22" x14ac:dyDescent="0.25">
      <c r="A7" s="57"/>
      <c r="B7" s="58"/>
      <c r="C7" s="59"/>
      <c r="D7" s="62"/>
      <c r="E7" s="63" t="s">
        <v>3</v>
      </c>
      <c r="F7" s="63" t="s">
        <v>4</v>
      </c>
      <c r="G7" s="63" t="s">
        <v>5</v>
      </c>
      <c r="H7" s="63" t="s">
        <v>6</v>
      </c>
      <c r="I7" s="63" t="s">
        <v>7</v>
      </c>
      <c r="J7" s="64" t="s">
        <v>8</v>
      </c>
      <c r="K7" s="64" t="s">
        <v>9</v>
      </c>
      <c r="L7" s="64" t="s">
        <v>10</v>
      </c>
      <c r="M7" s="64" t="s">
        <v>11</v>
      </c>
      <c r="N7" s="65" t="s">
        <v>12</v>
      </c>
      <c r="O7" s="65" t="s">
        <v>13</v>
      </c>
      <c r="P7" s="65" t="s">
        <v>14</v>
      </c>
      <c r="Q7" s="65" t="s">
        <v>15</v>
      </c>
      <c r="R7" s="64" t="s">
        <v>3</v>
      </c>
      <c r="S7" s="64" t="s">
        <v>4</v>
      </c>
      <c r="T7" s="64" t="s">
        <v>5</v>
      </c>
      <c r="U7" s="64" t="s">
        <v>6</v>
      </c>
      <c r="V7" s="63" t="s">
        <v>7</v>
      </c>
    </row>
    <row r="8" spans="1:22" x14ac:dyDescent="0.25">
      <c r="A8" s="66" t="s">
        <v>120</v>
      </c>
      <c r="B8" s="167" t="s">
        <v>121</v>
      </c>
      <c r="C8" s="169" t="s">
        <v>122</v>
      </c>
      <c r="D8" s="67" t="s">
        <v>123</v>
      </c>
      <c r="E8" s="171">
        <v>830200</v>
      </c>
      <c r="F8" s="171">
        <v>830200</v>
      </c>
      <c r="G8" s="171">
        <v>913220</v>
      </c>
      <c r="H8" s="171">
        <v>913700</v>
      </c>
      <c r="I8" s="171">
        <v>913800</v>
      </c>
      <c r="J8" s="68">
        <f>F8-E8</f>
        <v>0</v>
      </c>
      <c r="K8" s="68">
        <f t="shared" ref="K8:M8" si="0">G8-F8</f>
        <v>83020</v>
      </c>
      <c r="L8" s="68">
        <f t="shared" si="0"/>
        <v>480</v>
      </c>
      <c r="M8" s="68">
        <f t="shared" si="0"/>
        <v>100</v>
      </c>
      <c r="N8" s="69">
        <f>IFERROR((F8/E8),"-")</f>
        <v>1</v>
      </c>
      <c r="O8" s="69">
        <f t="shared" ref="O8:Q8" si="1">IFERROR((G8/F8),"-")</f>
        <v>1.1000000000000001</v>
      </c>
      <c r="P8" s="69">
        <f t="shared" si="1"/>
        <v>1.0005256126672653</v>
      </c>
      <c r="Q8" s="69">
        <f t="shared" si="1"/>
        <v>1.0001094451132757</v>
      </c>
      <c r="R8" s="70">
        <v>1</v>
      </c>
      <c r="S8" s="70">
        <v>1</v>
      </c>
      <c r="T8" s="70">
        <v>1</v>
      </c>
      <c r="U8" s="70">
        <v>1</v>
      </c>
      <c r="V8" s="70">
        <v>1</v>
      </c>
    </row>
    <row r="9" spans="1:22" ht="25.5" x14ac:dyDescent="0.25">
      <c r="A9" s="71" t="s">
        <v>28</v>
      </c>
      <c r="B9" s="168" t="s">
        <v>124</v>
      </c>
      <c r="C9" s="170" t="s">
        <v>125</v>
      </c>
      <c r="D9" s="72" t="s">
        <v>126</v>
      </c>
      <c r="E9" s="172">
        <v>539750</v>
      </c>
      <c r="F9" s="172">
        <v>539750</v>
      </c>
      <c r="G9" s="172">
        <v>593725</v>
      </c>
      <c r="H9" s="172">
        <v>594725</v>
      </c>
      <c r="I9" s="172">
        <v>595725</v>
      </c>
      <c r="J9" s="73">
        <f t="shared" ref="J9:J26" si="2">F9-E9</f>
        <v>0</v>
      </c>
      <c r="K9" s="73">
        <f t="shared" ref="K9:K26" si="3">G9-F9</f>
        <v>53975</v>
      </c>
      <c r="L9" s="73">
        <f t="shared" ref="L9:L26" si="4">H9-G9</f>
        <v>1000</v>
      </c>
      <c r="M9" s="73">
        <f>I9-H9</f>
        <v>1000</v>
      </c>
      <c r="N9" s="74">
        <f t="shared" ref="N9:N26" si="5">IFERROR((F9/E9),"-")</f>
        <v>1</v>
      </c>
      <c r="O9" s="74">
        <f t="shared" ref="O9:O26" si="6">IFERROR((G9/F9),"-")</f>
        <v>1.1000000000000001</v>
      </c>
      <c r="P9" s="74">
        <f t="shared" ref="P9:P26" si="7">IFERROR((H9/G9),"-")</f>
        <v>1.0016842814434292</v>
      </c>
      <c r="Q9" s="74">
        <f t="shared" ref="Q9:Q26" si="8">IFERROR((I9/H9),"-")</f>
        <v>1.0016814494093909</v>
      </c>
      <c r="R9" s="75">
        <f>E9/$E$8</f>
        <v>0.65014454348349793</v>
      </c>
      <c r="S9" s="75">
        <f>F9/$F$8</f>
        <v>0.65014454348349793</v>
      </c>
      <c r="T9" s="75">
        <f>G9/$G$8</f>
        <v>0.65014454348349793</v>
      </c>
      <c r="U9" s="75">
        <f>H9/$H$8</f>
        <v>0.65089744992886067</v>
      </c>
      <c r="V9" s="75">
        <f>I9/$I$8</f>
        <v>0.65192055154300721</v>
      </c>
    </row>
    <row r="10" spans="1:22" x14ac:dyDescent="0.25">
      <c r="A10" s="76" t="s">
        <v>127</v>
      </c>
      <c r="B10" s="167" t="s">
        <v>128</v>
      </c>
      <c r="C10" s="169" t="s">
        <v>129</v>
      </c>
      <c r="D10" s="67" t="s">
        <v>130</v>
      </c>
      <c r="E10" s="77">
        <f>E8-E9</f>
        <v>290450</v>
      </c>
      <c r="F10" s="77">
        <f t="shared" ref="F10:H10" si="9">F8-F9</f>
        <v>290450</v>
      </c>
      <c r="G10" s="77">
        <f t="shared" si="9"/>
        <v>319495</v>
      </c>
      <c r="H10" s="77">
        <f t="shared" si="9"/>
        <v>318975</v>
      </c>
      <c r="I10" s="77">
        <f>I8-I9</f>
        <v>318075</v>
      </c>
      <c r="J10" s="68">
        <f t="shared" si="2"/>
        <v>0</v>
      </c>
      <c r="K10" s="68">
        <f t="shared" si="3"/>
        <v>29045</v>
      </c>
      <c r="L10" s="68">
        <f t="shared" si="4"/>
        <v>-520</v>
      </c>
      <c r="M10" s="68">
        <f t="shared" ref="M10:M25" si="10">I10-H10</f>
        <v>-900</v>
      </c>
      <c r="N10" s="69">
        <f t="shared" si="5"/>
        <v>1</v>
      </c>
      <c r="O10" s="69">
        <f t="shared" si="6"/>
        <v>1.1000000000000001</v>
      </c>
      <c r="P10" s="69">
        <f t="shared" si="7"/>
        <v>0.99837243149345056</v>
      </c>
      <c r="Q10" s="69">
        <f t="shared" si="8"/>
        <v>0.99717846226193274</v>
      </c>
      <c r="R10" s="70">
        <f t="shared" ref="R10:R26" si="11">E10/$E$8</f>
        <v>0.34985545651650207</v>
      </c>
      <c r="S10" s="70">
        <f t="shared" ref="S10:S26" si="12">F10/$F$8</f>
        <v>0.34985545651650207</v>
      </c>
      <c r="T10" s="70">
        <f t="shared" ref="T10:T26" si="13">G10/$G$8</f>
        <v>0.34985545651650207</v>
      </c>
      <c r="U10" s="70">
        <f t="shared" ref="U10:U26" si="14">H10/$H$8</f>
        <v>0.34910255007113933</v>
      </c>
      <c r="V10" s="70">
        <f t="shared" ref="V10:V26" si="15">I10/$I$8</f>
        <v>0.34807944845699279</v>
      </c>
    </row>
    <row r="11" spans="1:22" ht="38.25" x14ac:dyDescent="0.25">
      <c r="A11" s="71" t="s">
        <v>28</v>
      </c>
      <c r="B11" s="168" t="s">
        <v>131</v>
      </c>
      <c r="C11" s="170" t="s">
        <v>132</v>
      </c>
      <c r="D11" s="72" t="s">
        <v>133</v>
      </c>
      <c r="E11" s="172">
        <v>162550</v>
      </c>
      <c r="F11" s="172">
        <v>162550</v>
      </c>
      <c r="G11" s="172">
        <v>162550</v>
      </c>
      <c r="H11" s="172">
        <v>162550</v>
      </c>
      <c r="I11" s="172">
        <v>162550</v>
      </c>
      <c r="J11" s="73">
        <f t="shared" si="2"/>
        <v>0</v>
      </c>
      <c r="K11" s="73">
        <f t="shared" si="3"/>
        <v>0</v>
      </c>
      <c r="L11" s="73">
        <f t="shared" si="4"/>
        <v>0</v>
      </c>
      <c r="M11" s="73">
        <f t="shared" si="10"/>
        <v>0</v>
      </c>
      <c r="N11" s="74">
        <f t="shared" si="5"/>
        <v>1</v>
      </c>
      <c r="O11" s="74">
        <f t="shared" si="6"/>
        <v>1</v>
      </c>
      <c r="P11" s="74">
        <f t="shared" si="7"/>
        <v>1</v>
      </c>
      <c r="Q11" s="74">
        <f t="shared" si="8"/>
        <v>1</v>
      </c>
      <c r="R11" s="75">
        <f t="shared" si="11"/>
        <v>0.19579619368826789</v>
      </c>
      <c r="S11" s="75">
        <f t="shared" si="12"/>
        <v>0.19579619368826789</v>
      </c>
      <c r="T11" s="75">
        <f t="shared" si="13"/>
        <v>0.17799653971660717</v>
      </c>
      <c r="U11" s="75">
        <f t="shared" si="14"/>
        <v>0.17790303162963775</v>
      </c>
      <c r="V11" s="75">
        <f t="shared" si="15"/>
        <v>0.17788356314291967</v>
      </c>
    </row>
    <row r="12" spans="1:22" x14ac:dyDescent="0.25">
      <c r="A12" s="78" t="s">
        <v>28</v>
      </c>
      <c r="B12" s="168" t="s">
        <v>134</v>
      </c>
      <c r="C12" s="170" t="s">
        <v>135</v>
      </c>
      <c r="D12" s="72" t="s">
        <v>136</v>
      </c>
      <c r="E12" s="172">
        <v>28200</v>
      </c>
      <c r="F12" s="172">
        <v>28200</v>
      </c>
      <c r="G12" s="172">
        <v>28200</v>
      </c>
      <c r="H12" s="172">
        <v>28200</v>
      </c>
      <c r="I12" s="172">
        <v>28200</v>
      </c>
      <c r="J12" s="73">
        <f t="shared" si="2"/>
        <v>0</v>
      </c>
      <c r="K12" s="73">
        <f t="shared" si="3"/>
        <v>0</v>
      </c>
      <c r="L12" s="73">
        <f t="shared" si="4"/>
        <v>0</v>
      </c>
      <c r="M12" s="73">
        <f t="shared" si="10"/>
        <v>0</v>
      </c>
      <c r="N12" s="74">
        <f t="shared" si="5"/>
        <v>1</v>
      </c>
      <c r="O12" s="74">
        <f t="shared" si="6"/>
        <v>1</v>
      </c>
      <c r="P12" s="74">
        <f t="shared" si="7"/>
        <v>1</v>
      </c>
      <c r="Q12" s="74">
        <f t="shared" si="8"/>
        <v>1</v>
      </c>
      <c r="R12" s="75">
        <f t="shared" si="11"/>
        <v>3.3967718622018792E-2</v>
      </c>
      <c r="S12" s="75">
        <f t="shared" si="12"/>
        <v>3.3967718622018792E-2</v>
      </c>
      <c r="T12" s="75">
        <f t="shared" si="13"/>
        <v>3.0879744201835264E-2</v>
      </c>
      <c r="U12" s="75">
        <f t="shared" si="14"/>
        <v>3.0863521943745212E-2</v>
      </c>
      <c r="V12" s="75">
        <f t="shared" si="15"/>
        <v>3.0860144451739988E-2</v>
      </c>
    </row>
    <row r="13" spans="1:22" x14ac:dyDescent="0.25">
      <c r="A13" s="76" t="s">
        <v>127</v>
      </c>
      <c r="B13" s="167" t="s">
        <v>137</v>
      </c>
      <c r="C13" s="169" t="s">
        <v>138</v>
      </c>
      <c r="D13" s="67" t="s">
        <v>139</v>
      </c>
      <c r="E13" s="77">
        <f>E10-E11-E12</f>
        <v>99700</v>
      </c>
      <c r="F13" s="77">
        <f t="shared" ref="F13:I13" si="16">F10-F11-F12</f>
        <v>99700</v>
      </c>
      <c r="G13" s="77">
        <f t="shared" si="16"/>
        <v>128745</v>
      </c>
      <c r="H13" s="77">
        <f t="shared" si="16"/>
        <v>128225</v>
      </c>
      <c r="I13" s="77">
        <f t="shared" si="16"/>
        <v>127325</v>
      </c>
      <c r="J13" s="68">
        <f t="shared" si="2"/>
        <v>0</v>
      </c>
      <c r="K13" s="68">
        <f t="shared" si="3"/>
        <v>29045</v>
      </c>
      <c r="L13" s="68">
        <f t="shared" si="4"/>
        <v>-520</v>
      </c>
      <c r="M13" s="68">
        <f t="shared" si="10"/>
        <v>-900</v>
      </c>
      <c r="N13" s="69">
        <f t="shared" si="5"/>
        <v>1</v>
      </c>
      <c r="O13" s="69">
        <f t="shared" si="6"/>
        <v>1.2913239719157472</v>
      </c>
      <c r="P13" s="69">
        <f t="shared" si="7"/>
        <v>0.99596100819449296</v>
      </c>
      <c r="Q13" s="69">
        <f t="shared" si="8"/>
        <v>0.99298108793137063</v>
      </c>
      <c r="R13" s="70">
        <f t="shared" si="11"/>
        <v>0.12009154420621537</v>
      </c>
      <c r="S13" s="70">
        <f t="shared" si="12"/>
        <v>0.12009154420621537</v>
      </c>
      <c r="T13" s="70">
        <f t="shared" si="13"/>
        <v>0.14097917259805962</v>
      </c>
      <c r="U13" s="70">
        <f t="shared" si="14"/>
        <v>0.14033599649775638</v>
      </c>
      <c r="V13" s="70">
        <f t="shared" si="15"/>
        <v>0.13933574086233311</v>
      </c>
    </row>
    <row r="14" spans="1:22" x14ac:dyDescent="0.25">
      <c r="A14" s="71" t="s">
        <v>120</v>
      </c>
      <c r="B14" s="168" t="s">
        <v>140</v>
      </c>
      <c r="C14" s="170" t="s">
        <v>141</v>
      </c>
      <c r="D14" s="72" t="s">
        <v>142</v>
      </c>
      <c r="E14" s="172">
        <v>0</v>
      </c>
      <c r="F14" s="172">
        <v>0</v>
      </c>
      <c r="G14" s="172">
        <v>0</v>
      </c>
      <c r="H14" s="172">
        <v>0</v>
      </c>
      <c r="I14" s="172">
        <v>0</v>
      </c>
      <c r="J14" s="73">
        <f t="shared" si="2"/>
        <v>0</v>
      </c>
      <c r="K14" s="73">
        <f t="shared" si="3"/>
        <v>0</v>
      </c>
      <c r="L14" s="73">
        <f t="shared" si="4"/>
        <v>0</v>
      </c>
      <c r="M14" s="73">
        <f t="shared" si="10"/>
        <v>0</v>
      </c>
      <c r="N14" s="74" t="str">
        <f t="shared" si="5"/>
        <v>-</v>
      </c>
      <c r="O14" s="74" t="str">
        <f t="shared" si="6"/>
        <v>-</v>
      </c>
      <c r="P14" s="74" t="str">
        <f t="shared" si="7"/>
        <v>-</v>
      </c>
      <c r="Q14" s="74" t="str">
        <f t="shared" si="8"/>
        <v>-</v>
      </c>
      <c r="R14" s="75">
        <f t="shared" si="11"/>
        <v>0</v>
      </c>
      <c r="S14" s="75">
        <f t="shared" si="12"/>
        <v>0</v>
      </c>
      <c r="T14" s="75">
        <f t="shared" si="13"/>
        <v>0</v>
      </c>
      <c r="U14" s="75">
        <f t="shared" si="14"/>
        <v>0</v>
      </c>
      <c r="V14" s="75">
        <f t="shared" si="15"/>
        <v>0</v>
      </c>
    </row>
    <row r="15" spans="1:22" x14ac:dyDescent="0.25">
      <c r="A15" s="71" t="s">
        <v>28</v>
      </c>
      <c r="B15" s="168" t="s">
        <v>143</v>
      </c>
      <c r="C15" s="170" t="s">
        <v>144</v>
      </c>
      <c r="D15" s="72" t="s">
        <v>145</v>
      </c>
      <c r="E15" s="172">
        <v>0</v>
      </c>
      <c r="F15" s="172">
        <v>0</v>
      </c>
      <c r="G15" s="172">
        <v>0</v>
      </c>
      <c r="H15" s="172">
        <v>0</v>
      </c>
      <c r="I15" s="172">
        <v>0</v>
      </c>
      <c r="J15" s="73">
        <f t="shared" si="2"/>
        <v>0</v>
      </c>
      <c r="K15" s="73">
        <f t="shared" si="3"/>
        <v>0</v>
      </c>
      <c r="L15" s="73">
        <f t="shared" si="4"/>
        <v>0</v>
      </c>
      <c r="M15" s="73">
        <f t="shared" si="10"/>
        <v>0</v>
      </c>
      <c r="N15" s="74" t="str">
        <f t="shared" si="5"/>
        <v>-</v>
      </c>
      <c r="O15" s="74" t="str">
        <f t="shared" si="6"/>
        <v>-</v>
      </c>
      <c r="P15" s="74" t="str">
        <f t="shared" si="7"/>
        <v>-</v>
      </c>
      <c r="Q15" s="74" t="str">
        <f t="shared" si="8"/>
        <v>-</v>
      </c>
      <c r="R15" s="75">
        <f t="shared" si="11"/>
        <v>0</v>
      </c>
      <c r="S15" s="75">
        <f t="shared" si="12"/>
        <v>0</v>
      </c>
      <c r="T15" s="75">
        <f t="shared" si="13"/>
        <v>0</v>
      </c>
      <c r="U15" s="75">
        <f t="shared" si="14"/>
        <v>0</v>
      </c>
      <c r="V15" s="75">
        <f t="shared" si="15"/>
        <v>0</v>
      </c>
    </row>
    <row r="16" spans="1:22" ht="25.5" x14ac:dyDescent="0.25">
      <c r="A16" s="76" t="s">
        <v>127</v>
      </c>
      <c r="B16" s="167" t="s">
        <v>146</v>
      </c>
      <c r="C16" s="169" t="s">
        <v>147</v>
      </c>
      <c r="D16" s="67" t="s">
        <v>148</v>
      </c>
      <c r="E16" s="77">
        <f>E13+E14-E15</f>
        <v>99700</v>
      </c>
      <c r="F16" s="77">
        <f t="shared" ref="F16:I16" si="17">F13+F14-F15</f>
        <v>99700</v>
      </c>
      <c r="G16" s="77">
        <f t="shared" si="17"/>
        <v>128745</v>
      </c>
      <c r="H16" s="77">
        <f t="shared" si="17"/>
        <v>128225</v>
      </c>
      <c r="I16" s="77">
        <f t="shared" si="17"/>
        <v>127325</v>
      </c>
      <c r="J16" s="68">
        <f t="shared" si="2"/>
        <v>0</v>
      </c>
      <c r="K16" s="68">
        <f t="shared" si="3"/>
        <v>29045</v>
      </c>
      <c r="L16" s="68">
        <f t="shared" si="4"/>
        <v>-520</v>
      </c>
      <c r="M16" s="68">
        <f t="shared" si="10"/>
        <v>-900</v>
      </c>
      <c r="N16" s="69">
        <f t="shared" si="5"/>
        <v>1</v>
      </c>
      <c r="O16" s="69">
        <f t="shared" si="6"/>
        <v>1.2913239719157472</v>
      </c>
      <c r="P16" s="69">
        <f t="shared" si="7"/>
        <v>0.99596100819449296</v>
      </c>
      <c r="Q16" s="69">
        <f t="shared" si="8"/>
        <v>0.99298108793137063</v>
      </c>
      <c r="R16" s="70">
        <f t="shared" si="11"/>
        <v>0.12009154420621537</v>
      </c>
      <c r="S16" s="70">
        <f t="shared" si="12"/>
        <v>0.12009154420621537</v>
      </c>
      <c r="T16" s="70">
        <f t="shared" si="13"/>
        <v>0.14097917259805962</v>
      </c>
      <c r="U16" s="70">
        <f t="shared" si="14"/>
        <v>0.14033599649775638</v>
      </c>
      <c r="V16" s="70">
        <f t="shared" si="15"/>
        <v>0.13933574086233311</v>
      </c>
    </row>
    <row r="17" spans="1:22" x14ac:dyDescent="0.25">
      <c r="A17" s="71" t="s">
        <v>120</v>
      </c>
      <c r="B17" s="168" t="s">
        <v>149</v>
      </c>
      <c r="C17" s="170" t="s">
        <v>150</v>
      </c>
      <c r="D17" s="72" t="s">
        <v>151</v>
      </c>
      <c r="E17" s="172">
        <v>0</v>
      </c>
      <c r="F17" s="172">
        <v>0</v>
      </c>
      <c r="G17" s="172">
        <v>0</v>
      </c>
      <c r="H17" s="172">
        <v>0</v>
      </c>
      <c r="I17" s="172">
        <v>0</v>
      </c>
      <c r="J17" s="73">
        <f t="shared" si="2"/>
        <v>0</v>
      </c>
      <c r="K17" s="73">
        <f t="shared" si="3"/>
        <v>0</v>
      </c>
      <c r="L17" s="73">
        <f t="shared" si="4"/>
        <v>0</v>
      </c>
      <c r="M17" s="73">
        <f t="shared" si="10"/>
        <v>0</v>
      </c>
      <c r="N17" s="74" t="str">
        <f t="shared" si="5"/>
        <v>-</v>
      </c>
      <c r="O17" s="74" t="str">
        <f t="shared" si="6"/>
        <v>-</v>
      </c>
      <c r="P17" s="74" t="str">
        <f t="shared" si="7"/>
        <v>-</v>
      </c>
      <c r="Q17" s="74" t="str">
        <f t="shared" si="8"/>
        <v>-</v>
      </c>
      <c r="R17" s="75">
        <f t="shared" si="11"/>
        <v>0</v>
      </c>
      <c r="S17" s="75">
        <f t="shared" si="12"/>
        <v>0</v>
      </c>
      <c r="T17" s="75">
        <f t="shared" si="13"/>
        <v>0</v>
      </c>
      <c r="U17" s="75">
        <f t="shared" si="14"/>
        <v>0</v>
      </c>
      <c r="V17" s="75">
        <f t="shared" si="15"/>
        <v>0</v>
      </c>
    </row>
    <row r="18" spans="1:22" x14ac:dyDescent="0.25">
      <c r="A18" s="71" t="s">
        <v>28</v>
      </c>
      <c r="B18" s="168" t="s">
        <v>152</v>
      </c>
      <c r="C18" s="170" t="s">
        <v>153</v>
      </c>
      <c r="D18" s="72" t="s">
        <v>154</v>
      </c>
      <c r="E18" s="172">
        <v>20000</v>
      </c>
      <c r="F18" s="172">
        <v>20000</v>
      </c>
      <c r="G18" s="172">
        <v>20000</v>
      </c>
      <c r="H18" s="172">
        <v>20000</v>
      </c>
      <c r="I18" s="172">
        <v>20000</v>
      </c>
      <c r="J18" s="73">
        <f t="shared" si="2"/>
        <v>0</v>
      </c>
      <c r="K18" s="73">
        <f t="shared" si="3"/>
        <v>0</v>
      </c>
      <c r="L18" s="73">
        <f t="shared" si="4"/>
        <v>0</v>
      </c>
      <c r="M18" s="73">
        <f t="shared" si="10"/>
        <v>0</v>
      </c>
      <c r="N18" s="74">
        <f t="shared" si="5"/>
        <v>1</v>
      </c>
      <c r="O18" s="74">
        <f t="shared" si="6"/>
        <v>1</v>
      </c>
      <c r="P18" s="74">
        <f t="shared" si="7"/>
        <v>1</v>
      </c>
      <c r="Q18" s="74">
        <f t="shared" si="8"/>
        <v>1</v>
      </c>
      <c r="R18" s="75">
        <f t="shared" si="11"/>
        <v>2.4090580582992051E-2</v>
      </c>
      <c r="S18" s="75">
        <f t="shared" si="12"/>
        <v>2.4090580582992051E-2</v>
      </c>
      <c r="T18" s="75">
        <f t="shared" si="13"/>
        <v>2.1900527802720046E-2</v>
      </c>
      <c r="U18" s="75">
        <f t="shared" si="14"/>
        <v>2.1889022655138448E-2</v>
      </c>
      <c r="V18" s="75">
        <f t="shared" si="15"/>
        <v>2.188662727073758E-2</v>
      </c>
    </row>
    <row r="19" spans="1:22" ht="15.75" thickBot="1" x14ac:dyDescent="0.3">
      <c r="A19" s="76" t="s">
        <v>127</v>
      </c>
      <c r="B19" s="167" t="s">
        <v>155</v>
      </c>
      <c r="C19" s="169" t="s">
        <v>156</v>
      </c>
      <c r="D19" s="67" t="s">
        <v>157</v>
      </c>
      <c r="E19" s="85">
        <f>E16+E17-E18</f>
        <v>79700</v>
      </c>
      <c r="F19" s="85">
        <f t="shared" ref="F19:I19" si="18">F16+F17-F18</f>
        <v>79700</v>
      </c>
      <c r="G19" s="85">
        <f t="shared" si="18"/>
        <v>108745</v>
      </c>
      <c r="H19" s="85">
        <f t="shared" si="18"/>
        <v>108225</v>
      </c>
      <c r="I19" s="85">
        <f t="shared" si="18"/>
        <v>107325</v>
      </c>
      <c r="J19" s="68">
        <f t="shared" si="2"/>
        <v>0</v>
      </c>
      <c r="K19" s="68">
        <f t="shared" si="3"/>
        <v>29045</v>
      </c>
      <c r="L19" s="68">
        <f t="shared" si="4"/>
        <v>-520</v>
      </c>
      <c r="M19" s="68">
        <f t="shared" si="10"/>
        <v>-900</v>
      </c>
      <c r="N19" s="69">
        <f t="shared" si="5"/>
        <v>1</v>
      </c>
      <c r="O19" s="69">
        <f t="shared" si="6"/>
        <v>1.3644291091593475</v>
      </c>
      <c r="P19" s="69">
        <f t="shared" si="7"/>
        <v>0.99521817095038856</v>
      </c>
      <c r="Q19" s="69">
        <f t="shared" si="8"/>
        <v>0.99168399168399168</v>
      </c>
      <c r="R19" s="70">
        <f t="shared" si="11"/>
        <v>9.6000963623223315E-2</v>
      </c>
      <c r="S19" s="70">
        <f t="shared" si="12"/>
        <v>9.6000963623223315E-2</v>
      </c>
      <c r="T19" s="70">
        <f t="shared" si="13"/>
        <v>0.11907864479533957</v>
      </c>
      <c r="U19" s="70">
        <f t="shared" si="14"/>
        <v>0.11844697384261793</v>
      </c>
      <c r="V19" s="70">
        <f t="shared" si="15"/>
        <v>0.11744911359159553</v>
      </c>
    </row>
    <row r="20" spans="1:22" ht="16.5" thickTop="1" thickBot="1" x14ac:dyDescent="0.3">
      <c r="A20" s="71" t="s">
        <v>28</v>
      </c>
      <c r="B20" s="168" t="s">
        <v>158</v>
      </c>
      <c r="C20" s="170" t="s">
        <v>159</v>
      </c>
      <c r="D20" s="72" t="s">
        <v>160</v>
      </c>
      <c r="E20" s="173">
        <f>E19*$E$2</f>
        <v>17390.000000000015</v>
      </c>
      <c r="F20" s="173">
        <v>17390</v>
      </c>
      <c r="G20" s="173">
        <v>23727.422208281052</v>
      </c>
      <c r="H20" s="173">
        <v>23613.961731493098</v>
      </c>
      <c r="I20" s="173">
        <v>23417.587829360098</v>
      </c>
      <c r="J20" s="73">
        <f t="shared" si="2"/>
        <v>0</v>
      </c>
      <c r="K20" s="73">
        <f t="shared" si="3"/>
        <v>6337.422208281052</v>
      </c>
      <c r="L20" s="73">
        <f t="shared" si="4"/>
        <v>-113.46047678795367</v>
      </c>
      <c r="M20" s="73">
        <f t="shared" si="10"/>
        <v>-196.37390213300023</v>
      </c>
      <c r="N20" s="74">
        <f t="shared" si="5"/>
        <v>0.99999999999999911</v>
      </c>
      <c r="O20" s="74">
        <f t="shared" si="6"/>
        <v>1.3644291091593475</v>
      </c>
      <c r="P20" s="74">
        <f t="shared" si="7"/>
        <v>0.99521817095038856</v>
      </c>
      <c r="Q20" s="74">
        <f t="shared" si="8"/>
        <v>0.99168399168399157</v>
      </c>
      <c r="R20" s="75">
        <f t="shared" si="11"/>
        <v>2.0946759816911607E-2</v>
      </c>
      <c r="S20" s="75">
        <f t="shared" si="12"/>
        <v>2.0946759816911589E-2</v>
      </c>
      <c r="T20" s="75">
        <f t="shared" si="13"/>
        <v>2.5982153487966814E-2</v>
      </c>
      <c r="U20" s="75">
        <f t="shared" si="14"/>
        <v>2.584432716591124E-2</v>
      </c>
      <c r="V20" s="75">
        <f t="shared" si="15"/>
        <v>2.5626600820048258E-2</v>
      </c>
    </row>
    <row r="21" spans="1:22" ht="15.75" thickTop="1" x14ac:dyDescent="0.25">
      <c r="A21" s="76" t="s">
        <v>127</v>
      </c>
      <c r="B21" s="167" t="s">
        <v>161</v>
      </c>
      <c r="C21" s="169" t="s">
        <v>162</v>
      </c>
      <c r="D21" s="67" t="s">
        <v>163</v>
      </c>
      <c r="E21" s="84">
        <f>E19-E20</f>
        <v>62309.999999999985</v>
      </c>
      <c r="F21" s="84">
        <f t="shared" ref="F21:I21" si="19">F19-F20</f>
        <v>62310</v>
      </c>
      <c r="G21" s="84">
        <f t="shared" si="19"/>
        <v>85017.577791718941</v>
      </c>
      <c r="H21" s="84">
        <f t="shared" si="19"/>
        <v>84611.038268506905</v>
      </c>
      <c r="I21" s="84">
        <f t="shared" si="19"/>
        <v>83907.412170639902</v>
      </c>
      <c r="J21" s="68">
        <f t="shared" si="2"/>
        <v>0</v>
      </c>
      <c r="K21" s="68">
        <f t="shared" si="3"/>
        <v>22707.577791718941</v>
      </c>
      <c r="L21" s="68">
        <f t="shared" si="4"/>
        <v>-406.53952321203542</v>
      </c>
      <c r="M21" s="68">
        <f t="shared" si="10"/>
        <v>-703.62609786700341</v>
      </c>
      <c r="N21" s="69">
        <f t="shared" si="5"/>
        <v>1.0000000000000002</v>
      </c>
      <c r="O21" s="69">
        <f t="shared" si="6"/>
        <v>1.3644291091593475</v>
      </c>
      <c r="P21" s="69">
        <f t="shared" si="7"/>
        <v>0.99521817095038867</v>
      </c>
      <c r="Q21" s="69">
        <f t="shared" si="8"/>
        <v>0.99168399168399168</v>
      </c>
      <c r="R21" s="70">
        <f t="shared" si="11"/>
        <v>7.5054203806311712E-2</v>
      </c>
      <c r="S21" s="70">
        <f t="shared" si="12"/>
        <v>7.5054203806311726E-2</v>
      </c>
      <c r="T21" s="70">
        <f t="shared" si="13"/>
        <v>9.3096491307372742E-2</v>
      </c>
      <c r="U21" s="70">
        <f t="shared" si="14"/>
        <v>9.2602646676706687E-2</v>
      </c>
      <c r="V21" s="70">
        <f t="shared" si="15"/>
        <v>9.1822512771547279E-2</v>
      </c>
    </row>
    <row r="22" spans="1:22" ht="25.5" x14ac:dyDescent="0.25">
      <c r="A22" s="71" t="s">
        <v>28</v>
      </c>
      <c r="B22" s="168" t="s">
        <v>164</v>
      </c>
      <c r="C22" s="170"/>
      <c r="D22" s="72" t="s">
        <v>165</v>
      </c>
      <c r="E22" s="172">
        <v>0</v>
      </c>
      <c r="F22" s="172">
        <v>0</v>
      </c>
      <c r="G22" s="172">
        <v>0</v>
      </c>
      <c r="H22" s="172">
        <v>0</v>
      </c>
      <c r="I22" s="172">
        <v>0</v>
      </c>
      <c r="J22" s="73">
        <f t="shared" si="2"/>
        <v>0</v>
      </c>
      <c r="K22" s="73">
        <f t="shared" si="3"/>
        <v>0</v>
      </c>
      <c r="L22" s="73">
        <f t="shared" si="4"/>
        <v>0</v>
      </c>
      <c r="M22" s="73">
        <f t="shared" si="10"/>
        <v>0</v>
      </c>
      <c r="N22" s="74" t="str">
        <f t="shared" si="5"/>
        <v>-</v>
      </c>
      <c r="O22" s="74" t="str">
        <f t="shared" si="6"/>
        <v>-</v>
      </c>
      <c r="P22" s="74" t="str">
        <f t="shared" si="7"/>
        <v>-</v>
      </c>
      <c r="Q22" s="74" t="str">
        <f t="shared" si="8"/>
        <v>-</v>
      </c>
      <c r="R22" s="75">
        <f t="shared" si="11"/>
        <v>0</v>
      </c>
      <c r="S22" s="75">
        <f t="shared" si="12"/>
        <v>0</v>
      </c>
      <c r="T22" s="75">
        <f t="shared" si="13"/>
        <v>0</v>
      </c>
      <c r="U22" s="75">
        <f t="shared" si="14"/>
        <v>0</v>
      </c>
      <c r="V22" s="75">
        <f t="shared" si="15"/>
        <v>0</v>
      </c>
    </row>
    <row r="23" spans="1:22" x14ac:dyDescent="0.25">
      <c r="A23" s="71" t="s">
        <v>28</v>
      </c>
      <c r="B23" s="168" t="s">
        <v>166</v>
      </c>
      <c r="C23" s="170"/>
      <c r="D23" s="72"/>
      <c r="E23" s="172">
        <v>0</v>
      </c>
      <c r="F23" s="172">
        <v>0</v>
      </c>
      <c r="G23" s="172">
        <v>0</v>
      </c>
      <c r="H23" s="172">
        <v>0</v>
      </c>
      <c r="I23" s="172">
        <v>0</v>
      </c>
      <c r="J23" s="73">
        <f t="shared" si="2"/>
        <v>0</v>
      </c>
      <c r="K23" s="73">
        <f t="shared" si="3"/>
        <v>0</v>
      </c>
      <c r="L23" s="73">
        <f t="shared" si="4"/>
        <v>0</v>
      </c>
      <c r="M23" s="73">
        <f t="shared" si="10"/>
        <v>0</v>
      </c>
      <c r="N23" s="74" t="str">
        <f t="shared" si="5"/>
        <v>-</v>
      </c>
      <c r="O23" s="74" t="str">
        <f t="shared" si="6"/>
        <v>-</v>
      </c>
      <c r="P23" s="74" t="str">
        <f t="shared" si="7"/>
        <v>-</v>
      </c>
      <c r="Q23" s="74" t="str">
        <f t="shared" si="8"/>
        <v>-</v>
      </c>
      <c r="R23" s="75">
        <f t="shared" si="11"/>
        <v>0</v>
      </c>
      <c r="S23" s="75">
        <f t="shared" si="12"/>
        <v>0</v>
      </c>
      <c r="T23" s="75">
        <f t="shared" si="13"/>
        <v>0</v>
      </c>
      <c r="U23" s="75">
        <f t="shared" si="14"/>
        <v>0</v>
      </c>
      <c r="V23" s="75">
        <f t="shared" si="15"/>
        <v>0</v>
      </c>
    </row>
    <row r="24" spans="1:22" x14ac:dyDescent="0.25">
      <c r="A24" s="76" t="s">
        <v>127</v>
      </c>
      <c r="B24" s="167" t="s">
        <v>167</v>
      </c>
      <c r="C24" s="169" t="s">
        <v>168</v>
      </c>
      <c r="D24" s="67" t="s">
        <v>169</v>
      </c>
      <c r="E24" s="77">
        <f>E21-E22-E23</f>
        <v>62309.999999999985</v>
      </c>
      <c r="F24" s="77">
        <f t="shared" ref="F24:I24" si="20">F21-F22-F23</f>
        <v>62310</v>
      </c>
      <c r="G24" s="77">
        <f t="shared" si="20"/>
        <v>85017.577791718941</v>
      </c>
      <c r="H24" s="77">
        <f t="shared" si="20"/>
        <v>84611.038268506905</v>
      </c>
      <c r="I24" s="77">
        <f t="shared" si="20"/>
        <v>83907.412170639902</v>
      </c>
      <c r="J24" s="68">
        <f t="shared" si="2"/>
        <v>0</v>
      </c>
      <c r="K24" s="68">
        <f t="shared" si="3"/>
        <v>22707.577791718941</v>
      </c>
      <c r="L24" s="68">
        <f t="shared" si="4"/>
        <v>-406.53952321203542</v>
      </c>
      <c r="M24" s="68">
        <f t="shared" si="10"/>
        <v>-703.62609786700341</v>
      </c>
      <c r="N24" s="69">
        <f t="shared" si="5"/>
        <v>1.0000000000000002</v>
      </c>
      <c r="O24" s="69">
        <f t="shared" si="6"/>
        <v>1.3644291091593475</v>
      </c>
      <c r="P24" s="69">
        <f t="shared" si="7"/>
        <v>0.99521817095038867</v>
      </c>
      <c r="Q24" s="69">
        <f t="shared" si="8"/>
        <v>0.99168399168399168</v>
      </c>
      <c r="R24" s="70">
        <f t="shared" si="11"/>
        <v>7.5054203806311712E-2</v>
      </c>
      <c r="S24" s="70">
        <f t="shared" si="12"/>
        <v>7.5054203806311726E-2</v>
      </c>
      <c r="T24" s="70">
        <f t="shared" si="13"/>
        <v>9.3096491307372742E-2</v>
      </c>
      <c r="U24" s="70">
        <f t="shared" si="14"/>
        <v>9.2602646676706687E-2</v>
      </c>
      <c r="V24" s="70">
        <f t="shared" si="15"/>
        <v>9.1822512771547279E-2</v>
      </c>
    </row>
    <row r="25" spans="1:22" x14ac:dyDescent="0.25">
      <c r="A25" s="71" t="s">
        <v>28</v>
      </c>
      <c r="B25" s="168" t="s">
        <v>170</v>
      </c>
      <c r="C25" s="170"/>
      <c r="D25" s="72" t="s">
        <v>171</v>
      </c>
      <c r="E25" s="172">
        <v>15000</v>
      </c>
      <c r="F25" s="172">
        <v>15000</v>
      </c>
      <c r="G25" s="172">
        <v>16500</v>
      </c>
      <c r="H25" s="172">
        <v>16500</v>
      </c>
      <c r="I25" s="172">
        <v>16500</v>
      </c>
      <c r="J25" s="73">
        <f t="shared" si="2"/>
        <v>0</v>
      </c>
      <c r="K25" s="73">
        <f t="shared" si="3"/>
        <v>1500</v>
      </c>
      <c r="L25" s="73">
        <f t="shared" si="4"/>
        <v>0</v>
      </c>
      <c r="M25" s="73">
        <f t="shared" si="10"/>
        <v>0</v>
      </c>
      <c r="N25" s="74">
        <f t="shared" si="5"/>
        <v>1</v>
      </c>
      <c r="O25" s="74">
        <f t="shared" si="6"/>
        <v>1.1000000000000001</v>
      </c>
      <c r="P25" s="74">
        <f t="shared" si="7"/>
        <v>1</v>
      </c>
      <c r="Q25" s="74">
        <f t="shared" si="8"/>
        <v>1</v>
      </c>
      <c r="R25" s="75">
        <f t="shared" si="11"/>
        <v>1.8067935437244036E-2</v>
      </c>
      <c r="S25" s="75">
        <f t="shared" si="12"/>
        <v>1.8067935437244036E-2</v>
      </c>
      <c r="T25" s="75">
        <f t="shared" si="13"/>
        <v>1.8067935437244036E-2</v>
      </c>
      <c r="U25" s="75">
        <f t="shared" si="14"/>
        <v>1.8058443690489218E-2</v>
      </c>
      <c r="V25" s="75">
        <f t="shared" si="15"/>
        <v>1.8056467498358503E-2</v>
      </c>
    </row>
    <row r="26" spans="1:22" x14ac:dyDescent="0.25">
      <c r="A26" s="76" t="s">
        <v>127</v>
      </c>
      <c r="B26" s="167" t="s">
        <v>107</v>
      </c>
      <c r="C26" s="169" t="s">
        <v>172</v>
      </c>
      <c r="D26" s="67" t="s">
        <v>109</v>
      </c>
      <c r="E26" s="77">
        <f>E24-E25</f>
        <v>47309.999999999985</v>
      </c>
      <c r="F26" s="77">
        <f>F24-F25</f>
        <v>47310</v>
      </c>
      <c r="G26" s="77">
        <f>G24-G25</f>
        <v>68517.577791718941</v>
      </c>
      <c r="H26" s="77">
        <f>H24-H25</f>
        <v>68111.038268506905</v>
      </c>
      <c r="I26" s="77">
        <f>I24-I25</f>
        <v>67407.412170639902</v>
      </c>
      <c r="J26" s="68">
        <f t="shared" si="2"/>
        <v>0</v>
      </c>
      <c r="K26" s="68">
        <f t="shared" si="3"/>
        <v>21207.577791718941</v>
      </c>
      <c r="L26" s="68">
        <f t="shared" si="4"/>
        <v>-406.53952321203542</v>
      </c>
      <c r="M26" s="68">
        <f>I26-H26</f>
        <v>-703.62609786700341</v>
      </c>
      <c r="N26" s="69">
        <f t="shared" si="5"/>
        <v>1.0000000000000002</v>
      </c>
      <c r="O26" s="69">
        <f t="shared" si="6"/>
        <v>1.4482683955129769</v>
      </c>
      <c r="P26" s="69">
        <f t="shared" si="7"/>
        <v>0.99406663900980496</v>
      </c>
      <c r="Q26" s="69">
        <f t="shared" si="8"/>
        <v>0.98966942634036537</v>
      </c>
      <c r="R26" s="70">
        <f t="shared" si="11"/>
        <v>5.6986268369067679E-2</v>
      </c>
      <c r="S26" s="70">
        <f t="shared" si="12"/>
        <v>5.6986268369067693E-2</v>
      </c>
      <c r="T26" s="70">
        <f t="shared" si="13"/>
        <v>7.5028555870128716E-2</v>
      </c>
      <c r="U26" s="70">
        <f t="shared" si="14"/>
        <v>7.4544202986217473E-2</v>
      </c>
      <c r="V26" s="70">
        <f t="shared" si="15"/>
        <v>7.3766045273188779E-2</v>
      </c>
    </row>
    <row r="27" spans="1:22" x14ac:dyDescent="0.25">
      <c r="A27" s="79"/>
      <c r="B27" s="80"/>
      <c r="C27" s="81"/>
      <c r="D27" s="82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31"/>
      <c r="U27" s="31"/>
      <c r="V27" s="31"/>
    </row>
  </sheetData>
  <sheetProtection algorithmName="SHA-512" hashValue="CNnyfn7v2IgvBbOdVZeTzU7BEhv2ypcCwch7yB2avUlUGlY32WrVWwP0mqbqUFOJWytwSvq+98R8KOrwx6FM4w==" saltValue="mdUtOpZmpUsQlwLUmcEORw==" spinCount="100000" sheet="1" objects="1" scenarios="1"/>
  <mergeCells count="2">
    <mergeCell ref="R6:V6"/>
    <mergeCell ref="J6:Q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5"/>
  <sheetViews>
    <sheetView workbookViewId="0">
      <selection activeCell="H6" sqref="H6"/>
    </sheetView>
  </sheetViews>
  <sheetFormatPr defaultRowHeight="15" x14ac:dyDescent="0.25"/>
  <cols>
    <col min="1" max="1" width="4.28515625" customWidth="1"/>
    <col min="2" max="2" width="7.140625" bestFit="1" customWidth="1"/>
    <col min="3" max="3" width="38.42578125" bestFit="1" customWidth="1"/>
    <col min="5" max="5" width="16.7109375" customWidth="1"/>
    <col min="6" max="6" width="15.5703125" customWidth="1"/>
    <col min="7" max="7" width="16.140625" customWidth="1"/>
    <col min="8" max="8" width="15.5703125" customWidth="1"/>
  </cols>
  <sheetData>
    <row r="2" spans="1:10" x14ac:dyDescent="0.25">
      <c r="A2" s="196" t="s">
        <v>257</v>
      </c>
      <c r="B2" s="196"/>
      <c r="C2" s="196"/>
      <c r="D2" s="195" t="s">
        <v>258</v>
      </c>
      <c r="E2" s="195"/>
      <c r="F2" s="195"/>
      <c r="G2" s="195"/>
      <c r="H2" s="195"/>
    </row>
    <row r="3" spans="1:10" ht="21" x14ac:dyDescent="0.25">
      <c r="A3" s="140"/>
      <c r="B3" s="129"/>
      <c r="C3" s="141"/>
      <c r="D3" s="142"/>
      <c r="E3" s="120" t="s">
        <v>207</v>
      </c>
      <c r="F3" s="120" t="s">
        <v>208</v>
      </c>
      <c r="G3" s="120" t="s">
        <v>209</v>
      </c>
      <c r="H3" s="120" t="s">
        <v>259</v>
      </c>
    </row>
    <row r="4" spans="1:10" x14ac:dyDescent="0.25">
      <c r="A4" s="109"/>
      <c r="B4" s="108"/>
      <c r="C4" s="111"/>
      <c r="D4" s="131"/>
      <c r="E4" s="120" t="s">
        <v>210</v>
      </c>
      <c r="F4" s="120" t="s">
        <v>211</v>
      </c>
      <c r="G4" s="120" t="s">
        <v>212</v>
      </c>
      <c r="H4" s="120" t="s">
        <v>213</v>
      </c>
    </row>
    <row r="5" spans="1:10" x14ac:dyDescent="0.25">
      <c r="A5" s="115"/>
      <c r="B5" s="125" t="s">
        <v>120</v>
      </c>
      <c r="C5" s="136" t="s">
        <v>121</v>
      </c>
      <c r="D5" s="118"/>
      <c r="E5" s="133">
        <f>'Profit#Loss'!F8</f>
        <v>830200</v>
      </c>
      <c r="F5" s="143">
        <f>'Profit#Loss'!G8</f>
        <v>913220</v>
      </c>
      <c r="G5" s="143">
        <f>'Profit#Loss'!H8</f>
        <v>913700</v>
      </c>
      <c r="H5" s="143">
        <f>'Profit#Loss'!I8</f>
        <v>913800</v>
      </c>
    </row>
    <row r="6" spans="1:10" ht="21" x14ac:dyDescent="0.25">
      <c r="A6" s="115"/>
      <c r="B6" s="145" t="s">
        <v>214</v>
      </c>
      <c r="C6" s="136" t="s">
        <v>215</v>
      </c>
      <c r="D6" s="118"/>
      <c r="E6" s="133">
        <f>IF((Balance!E9-Balance!D9)&gt;0,-(Balance!E9-Balance!D9),-(Balance!E9-Balance!D9))</f>
        <v>-7500</v>
      </c>
      <c r="F6" s="143">
        <f>IF((Balance!F9-Balance!E9)&gt;0,-(Balance!F9-Balance!E9),-(Balance!F9-Balance!E9))</f>
        <v>-7800</v>
      </c>
      <c r="G6" s="143">
        <f>IF((Balance!G9-Balance!F9)&gt;0,-(Balance!G9-Balance!F9),-(Balance!G9-Balance!F9))</f>
        <v>0</v>
      </c>
      <c r="H6" s="143">
        <f>IF((Balance!H9-Balance!G9)&gt;0,-(Balance!H9-Balance!G9),-(Balance!H9-Balance!G9))</f>
        <v>0</v>
      </c>
    </row>
    <row r="7" spans="1:10" x14ac:dyDescent="0.25">
      <c r="A7" s="115"/>
      <c r="B7" s="125" t="s">
        <v>120</v>
      </c>
      <c r="C7" s="136" t="s">
        <v>81</v>
      </c>
      <c r="D7" s="118"/>
      <c r="E7" s="133">
        <f>Balance!E11</f>
        <v>0</v>
      </c>
      <c r="F7" s="143">
        <f>Balance!F11</f>
        <v>0</v>
      </c>
      <c r="G7" s="143">
        <f>Balance!G11</f>
        <v>0</v>
      </c>
      <c r="H7" s="143">
        <f>Balance!H11</f>
        <v>0</v>
      </c>
    </row>
    <row r="8" spans="1:10" ht="21" x14ac:dyDescent="0.25">
      <c r="A8" s="119">
        <v>1</v>
      </c>
      <c r="B8" s="125" t="s">
        <v>127</v>
      </c>
      <c r="C8" s="148" t="s">
        <v>216</v>
      </c>
      <c r="D8" s="149" t="s">
        <v>217</v>
      </c>
      <c r="E8" s="150">
        <f>SUM(E5:E7)</f>
        <v>822700</v>
      </c>
      <c r="F8" s="150">
        <f t="shared" ref="F8:H8" si="0">SUM(F5:F7)</f>
        <v>905420</v>
      </c>
      <c r="G8" s="150">
        <f t="shared" si="0"/>
        <v>913700</v>
      </c>
      <c r="H8" s="150">
        <f t="shared" si="0"/>
        <v>913800</v>
      </c>
    </row>
    <row r="9" spans="1:10" x14ac:dyDescent="0.25">
      <c r="A9" s="115"/>
      <c r="B9" s="125"/>
      <c r="C9" s="136"/>
      <c r="D9" s="118"/>
      <c r="E9" s="133"/>
      <c r="F9" s="133"/>
      <c r="G9" s="133"/>
      <c r="H9" s="133"/>
      <c r="J9" t="s">
        <v>260</v>
      </c>
    </row>
    <row r="10" spans="1:10" x14ac:dyDescent="0.25">
      <c r="A10" s="115"/>
      <c r="B10" s="125" t="s">
        <v>120</v>
      </c>
      <c r="C10" s="136" t="s">
        <v>218</v>
      </c>
      <c r="D10" s="118"/>
      <c r="E10" s="133">
        <f>'Profit#Loss'!F9</f>
        <v>539750</v>
      </c>
      <c r="F10" s="143">
        <f>'Profit#Loss'!G9</f>
        <v>593725</v>
      </c>
      <c r="G10" s="143">
        <f>'Profit#Loss'!H9</f>
        <v>594725</v>
      </c>
      <c r="H10" s="143">
        <f>'Profit#Loss'!I9</f>
        <v>595725</v>
      </c>
    </row>
    <row r="11" spans="1:10" ht="21" x14ac:dyDescent="0.25">
      <c r="A11" s="115"/>
      <c r="B11" s="144" t="s">
        <v>214</v>
      </c>
      <c r="C11" s="136" t="s">
        <v>219</v>
      </c>
      <c r="D11" s="118"/>
      <c r="E11" s="133">
        <f>Balance!E10-Balance!D10</f>
        <v>34400</v>
      </c>
      <c r="F11" s="143">
        <f>Balance!F10-Balance!E10</f>
        <v>21140</v>
      </c>
      <c r="G11" s="143">
        <f>Balance!G10-Balance!F10</f>
        <v>0</v>
      </c>
      <c r="H11" s="143">
        <f>Balance!H10-Balance!G10</f>
        <v>0</v>
      </c>
    </row>
    <row r="12" spans="1:10" ht="21" x14ac:dyDescent="0.25">
      <c r="A12" s="115"/>
      <c r="B12" s="145" t="s">
        <v>214</v>
      </c>
      <c r="C12" s="136" t="s">
        <v>220</v>
      </c>
      <c r="D12" s="118"/>
      <c r="E12" s="143">
        <f>IF((Balance!E38-Balance!D38)&gt;0,-(Balance!E38-Balance!D38),-(Balance!E38-Balance!D38))</f>
        <v>-15300</v>
      </c>
      <c r="F12" s="143">
        <f>IF((Balance!F38-Balance!E38)&gt;0,-(Balance!F38-Balance!E38),-(Balance!F38-Balance!E38))</f>
        <v>-7611</v>
      </c>
      <c r="G12" s="143">
        <f>IF((Balance!G38-Balance!F38)&gt;0,-(Balance!G38-Balance!F38),-(Balance!G38-Balance!F38))</f>
        <v>-1000</v>
      </c>
      <c r="H12" s="143">
        <f>IF((Balance!H38-Balance!G38)&gt;0,-(Balance!H38-Balance!G38),-(Balance!H38-Balance!G38))</f>
        <v>1000</v>
      </c>
    </row>
    <row r="13" spans="1:10" ht="31.5" x14ac:dyDescent="0.25">
      <c r="A13" s="115"/>
      <c r="B13" s="125" t="s">
        <v>120</v>
      </c>
      <c r="C13" s="136" t="s">
        <v>131</v>
      </c>
      <c r="D13" s="118"/>
      <c r="E13" s="133">
        <f>'Profit#Loss'!F11</f>
        <v>162550</v>
      </c>
      <c r="F13" s="143">
        <f>'Profit#Loss'!G11</f>
        <v>162550</v>
      </c>
      <c r="G13" s="143">
        <f>'Profit#Loss'!H11</f>
        <v>162550</v>
      </c>
      <c r="H13" s="143">
        <f>'Profit#Loss'!I11</f>
        <v>162550</v>
      </c>
    </row>
    <row r="14" spans="1:10" x14ac:dyDescent="0.25">
      <c r="A14" s="119">
        <v>2</v>
      </c>
      <c r="B14" s="125" t="s">
        <v>127</v>
      </c>
      <c r="C14" s="148" t="s">
        <v>221</v>
      </c>
      <c r="D14" s="149" t="s">
        <v>222</v>
      </c>
      <c r="E14" s="150">
        <f>SUM(E10:E13)</f>
        <v>721400</v>
      </c>
      <c r="F14" s="150">
        <f t="shared" ref="F14:H14" si="1">SUM(F10:F13)</f>
        <v>769804</v>
      </c>
      <c r="G14" s="150">
        <f t="shared" si="1"/>
        <v>756275</v>
      </c>
      <c r="H14" s="150">
        <f t="shared" si="1"/>
        <v>759275</v>
      </c>
    </row>
    <row r="15" spans="1:10" x14ac:dyDescent="0.25">
      <c r="A15" s="115"/>
      <c r="B15" s="125"/>
      <c r="C15" s="136"/>
      <c r="D15" s="118"/>
      <c r="E15" s="133"/>
      <c r="F15" s="133"/>
      <c r="G15" s="133"/>
      <c r="H15" s="133"/>
    </row>
    <row r="16" spans="1:10" x14ac:dyDescent="0.25">
      <c r="A16" s="115"/>
      <c r="B16" s="125" t="s">
        <v>120</v>
      </c>
      <c r="C16" s="136" t="s">
        <v>152</v>
      </c>
      <c r="D16" s="118"/>
      <c r="E16" s="133">
        <f>'Profit#Loss'!F18</f>
        <v>20000</v>
      </c>
      <c r="F16" s="143">
        <f>'Profit#Loss'!G18</f>
        <v>20000</v>
      </c>
      <c r="G16" s="143">
        <f>'Profit#Loss'!H18</f>
        <v>20000</v>
      </c>
      <c r="H16" s="143">
        <f>'Profit#Loss'!I18</f>
        <v>20000</v>
      </c>
    </row>
    <row r="17" spans="1:8" ht="21" x14ac:dyDescent="0.25">
      <c r="A17" s="115"/>
      <c r="B17" s="145" t="s">
        <v>214</v>
      </c>
      <c r="C17" s="136" t="s">
        <v>223</v>
      </c>
      <c r="D17" s="118"/>
      <c r="E17" s="133">
        <f>IF((Balance!E40-Balance!D40)&gt;0,-(Balance!E40-Balance!D40),-(Balance!E40-Balance!D40))</f>
        <v>-500</v>
      </c>
      <c r="F17" s="143">
        <f>IF((Balance!F40-Balance!E40)&gt;0,-(Balance!F40-Balance!E40),-(Balance!F40-Balance!E40))</f>
        <v>-250</v>
      </c>
      <c r="G17" s="143">
        <f>IF((Balance!G40-Balance!F40)&gt;0,-(Balance!G40-Balance!F40),-(Balance!G40-Balance!F40))</f>
        <v>0</v>
      </c>
      <c r="H17" s="143">
        <f>IF((Balance!H40-Balance!G40)&gt;0,-(Balance!H40-Balance!G40),-(Balance!H40-Balance!G40))</f>
        <v>0</v>
      </c>
    </row>
    <row r="18" spans="1:8" ht="21" x14ac:dyDescent="0.25">
      <c r="A18" s="115"/>
      <c r="B18" s="145" t="s">
        <v>214</v>
      </c>
      <c r="C18" s="136" t="s">
        <v>224</v>
      </c>
      <c r="D18" s="118"/>
      <c r="E18" s="143">
        <f>IF((Balance!E41-Balance!D41)&gt;0,-(Balance!E41-Balance!D41),-(Balance!E41-Balance!D41))</f>
        <v>-500</v>
      </c>
      <c r="F18" s="143">
        <f>IF((Balance!F41-Balance!E41)&gt;0,-(Balance!F41-Balance!E41),-(Balance!F41-Balance!E41))</f>
        <v>-390</v>
      </c>
      <c r="G18" s="143">
        <f>IF((Balance!G41-Balance!F41)&gt;0,-(Balance!G41-Balance!F41),-(Balance!G41-Balance!F41))</f>
        <v>0</v>
      </c>
      <c r="H18" s="143">
        <f>IF((Balance!H41-Balance!G41)&gt;0,-(Balance!H41-Balance!G41),-(Balance!H41-Balance!G41))</f>
        <v>0</v>
      </c>
    </row>
    <row r="19" spans="1:8" x14ac:dyDescent="0.25">
      <c r="A19" s="115"/>
      <c r="B19" s="125" t="s">
        <v>214</v>
      </c>
      <c r="C19" s="136" t="s">
        <v>225</v>
      </c>
      <c r="D19" s="118"/>
      <c r="E19" s="133">
        <f>'Profit#Loss'!E14-'Profit#Loss'!E15</f>
        <v>0</v>
      </c>
      <c r="F19" s="143">
        <f>'Profit#Loss'!F14-'Profit#Loss'!F15</f>
        <v>0</v>
      </c>
      <c r="G19" s="143">
        <f>'Profit#Loss'!G14-'Profit#Loss'!G15</f>
        <v>0</v>
      </c>
      <c r="H19" s="143">
        <f>'Profit#Loss'!H14-'Profit#Loss'!H15</f>
        <v>0</v>
      </c>
    </row>
    <row r="20" spans="1:8" ht="21" x14ac:dyDescent="0.25">
      <c r="A20" s="119">
        <v>3</v>
      </c>
      <c r="B20" s="125" t="s">
        <v>127</v>
      </c>
      <c r="C20" s="148" t="s">
        <v>226</v>
      </c>
      <c r="D20" s="149" t="s">
        <v>227</v>
      </c>
      <c r="E20" s="150">
        <f>SUM(E16:E19)</f>
        <v>19000</v>
      </c>
      <c r="F20" s="150">
        <f t="shared" ref="F20:H20" si="2">SUM(F16:F19)</f>
        <v>19360</v>
      </c>
      <c r="G20" s="150">
        <f t="shared" si="2"/>
        <v>20000</v>
      </c>
      <c r="H20" s="150">
        <f t="shared" si="2"/>
        <v>20000</v>
      </c>
    </row>
    <row r="21" spans="1:8" x14ac:dyDescent="0.25">
      <c r="A21" s="115"/>
      <c r="B21" s="125"/>
      <c r="C21" s="137"/>
      <c r="D21" s="130"/>
      <c r="E21" s="133"/>
      <c r="F21" s="133"/>
      <c r="G21" s="133"/>
      <c r="H21" s="133"/>
    </row>
    <row r="22" spans="1:8" x14ac:dyDescent="0.25">
      <c r="A22" s="115"/>
      <c r="B22" s="125" t="s">
        <v>120</v>
      </c>
      <c r="C22" s="136" t="s">
        <v>228</v>
      </c>
      <c r="D22" s="118"/>
      <c r="E22" s="133">
        <f>'Profit#Loss'!F20</f>
        <v>17390</v>
      </c>
      <c r="F22" s="143">
        <f>'Profit#Loss'!G20</f>
        <v>23727.422208281052</v>
      </c>
      <c r="G22" s="143">
        <f>'Profit#Loss'!H20</f>
        <v>23613.961731493098</v>
      </c>
      <c r="H22" s="143">
        <f>'Profit#Loss'!I20</f>
        <v>23417.587829360098</v>
      </c>
    </row>
    <row r="23" spans="1:8" ht="31.5" x14ac:dyDescent="0.25">
      <c r="A23" s="115"/>
      <c r="B23" s="145" t="s">
        <v>214</v>
      </c>
      <c r="C23" s="136" t="s">
        <v>229</v>
      </c>
      <c r="D23" s="118"/>
      <c r="E23" s="143">
        <f>IF((Balance!E39-Balance!D39)&gt;0,-(Balance!E39-Balance!D39),-(Balance!E39-Balance!D39))</f>
        <v>-5390</v>
      </c>
      <c r="F23" s="143">
        <f>IF((Balance!F39-Balance!E39)&gt;0,-(Balance!F39-Balance!E39),-(Balance!F39-Balance!E39))</f>
        <v>-1739</v>
      </c>
      <c r="G23" s="143">
        <f>IF((Balance!G39-Balance!F39)&gt;0,-(Balance!G39-Balance!F39),-(Balance!G39-Balance!F39))</f>
        <v>0</v>
      </c>
      <c r="H23" s="143">
        <f>IF((Balance!H39-Balance!G39)&gt;0,-(Balance!H39-Balance!G39),-(Balance!H39-Balance!G39))</f>
        <v>0</v>
      </c>
    </row>
    <row r="24" spans="1:8" x14ac:dyDescent="0.25">
      <c r="A24" s="119">
        <v>4</v>
      </c>
      <c r="B24" s="125" t="s">
        <v>127</v>
      </c>
      <c r="C24" s="148" t="s">
        <v>230</v>
      </c>
      <c r="D24" s="149" t="s">
        <v>231</v>
      </c>
      <c r="E24" s="150">
        <f>SUM(E22:E23)</f>
        <v>12000</v>
      </c>
      <c r="F24" s="150">
        <f t="shared" ref="F24:H24" si="3">SUM(F22:F23)</f>
        <v>21988.422208281052</v>
      </c>
      <c r="G24" s="150">
        <f t="shared" si="3"/>
        <v>23613.961731493098</v>
      </c>
      <c r="H24" s="150">
        <f t="shared" si="3"/>
        <v>23417.587829360098</v>
      </c>
    </row>
    <row r="25" spans="1:8" x14ac:dyDescent="0.25">
      <c r="A25" s="115"/>
      <c r="B25" s="125"/>
      <c r="C25" s="136"/>
      <c r="D25" s="118"/>
      <c r="E25" s="133"/>
      <c r="F25" s="133"/>
      <c r="G25" s="133"/>
      <c r="H25" s="133"/>
    </row>
    <row r="26" spans="1:8" ht="21" x14ac:dyDescent="0.25">
      <c r="A26" s="123"/>
      <c r="B26" s="164" t="s">
        <v>232</v>
      </c>
      <c r="C26" s="148" t="s">
        <v>233</v>
      </c>
      <c r="D26" s="149" t="s">
        <v>234</v>
      </c>
      <c r="E26" s="150">
        <f>E8-E14-E20-E24</f>
        <v>70300</v>
      </c>
      <c r="F26" s="150">
        <f t="shared" ref="F26:H26" si="4">F8-F14-F20-F24</f>
        <v>94267.577791718941</v>
      </c>
      <c r="G26" s="150">
        <f t="shared" si="4"/>
        <v>113811.03826850691</v>
      </c>
      <c r="H26" s="150">
        <f t="shared" si="4"/>
        <v>111107.4121706399</v>
      </c>
    </row>
    <row r="27" spans="1:8" x14ac:dyDescent="0.25">
      <c r="A27" s="117"/>
      <c r="B27" s="134"/>
      <c r="C27" s="138"/>
      <c r="D27" s="112"/>
      <c r="E27" s="139"/>
      <c r="F27" s="139"/>
      <c r="G27" s="139"/>
      <c r="H27" s="139"/>
    </row>
    <row r="28" spans="1:8" x14ac:dyDescent="0.25">
      <c r="A28" s="117"/>
      <c r="B28" s="134"/>
      <c r="C28" s="138"/>
      <c r="D28" s="112"/>
      <c r="E28" s="139"/>
      <c r="F28" s="139"/>
      <c r="G28" s="139"/>
      <c r="H28" s="139"/>
    </row>
    <row r="29" spans="1:8" x14ac:dyDescent="0.25">
      <c r="A29" s="161" t="s">
        <v>235</v>
      </c>
      <c r="B29" s="161"/>
      <c r="C29" s="161"/>
      <c r="D29" s="161" t="s">
        <v>236</v>
      </c>
      <c r="E29" s="161"/>
      <c r="F29" s="161"/>
      <c r="G29" s="161"/>
      <c r="H29" s="161"/>
    </row>
    <row r="30" spans="1:8" x14ac:dyDescent="0.25">
      <c r="A30" s="109"/>
      <c r="B30" s="134"/>
      <c r="C30" s="114"/>
      <c r="D30" s="131"/>
      <c r="E30" s="139"/>
      <c r="F30" s="139"/>
      <c r="G30" s="139"/>
      <c r="H30" s="139"/>
    </row>
    <row r="31" spans="1:8" ht="21" x14ac:dyDescent="0.25">
      <c r="A31" s="115"/>
      <c r="B31" s="145" t="s">
        <v>214</v>
      </c>
      <c r="C31" s="136" t="s">
        <v>237</v>
      </c>
      <c r="D31" s="118"/>
      <c r="E31" s="143">
        <f>IF((Balance!E18-Balance!D18)&gt;0,-(Balance!E18-Balance!D18),-(Balance!E18-Balance!D18))</f>
        <v>-75800</v>
      </c>
      <c r="F31" s="143">
        <f>IF((Balance!F18-Balance!E18)&gt;0,-(Balance!F18-Balance!E18),-(Balance!F18-Balance!E18))</f>
        <v>-92650</v>
      </c>
      <c r="G31" s="143">
        <f>IF((Balance!G18-Balance!F18)&gt;0,-(Balance!G18-Balance!F18),-(Balance!G18-Balance!F18))</f>
        <v>-69496</v>
      </c>
      <c r="H31" s="143">
        <f>IF((Balance!H18-Balance!G18)&gt;0,-(Balance!H18-Balance!G18),-(Balance!H18-Balance!G18))</f>
        <v>-71496</v>
      </c>
    </row>
    <row r="32" spans="1:8" x14ac:dyDescent="0.25">
      <c r="A32" s="115"/>
      <c r="B32" s="125" t="s">
        <v>28</v>
      </c>
      <c r="C32" s="136" t="s">
        <v>134</v>
      </c>
      <c r="D32" s="118"/>
      <c r="E32" s="133">
        <f>-('Profit#Loss'!F12)</f>
        <v>-28200</v>
      </c>
      <c r="F32" s="143">
        <f>-('Profit#Loss'!G12)</f>
        <v>-28200</v>
      </c>
      <c r="G32" s="143">
        <f>-('Profit#Loss'!H12)</f>
        <v>-28200</v>
      </c>
      <c r="H32" s="143">
        <f>-('Profit#Loss'!I12)</f>
        <v>-28200</v>
      </c>
    </row>
    <row r="33" spans="1:8" ht="21" x14ac:dyDescent="0.25">
      <c r="A33" s="115"/>
      <c r="B33" s="145" t="s">
        <v>214</v>
      </c>
      <c r="C33" s="136" t="s">
        <v>238</v>
      </c>
      <c r="D33" s="118"/>
      <c r="E33" s="143">
        <f>IF((Balance!E36-Balance!D36)&gt;0,-(Balance!E36-Balance!D36),-(Balance!E36-Balance!D36))</f>
        <v>0</v>
      </c>
      <c r="F33" s="143">
        <f>IF((Balance!F36-Balance!E36)&gt;0,-(Balance!F36-Balance!E36),-(Balance!F36-Balance!E36))</f>
        <v>0</v>
      </c>
      <c r="G33" s="143">
        <f>IF((Balance!G36-Balance!F36)&gt;0,-(Balance!G36-Balance!F36),-(Balance!G36-Balance!F36))</f>
        <v>0</v>
      </c>
      <c r="H33" s="143">
        <f>IF((Balance!H36-Balance!G36)&gt;0,-(Balance!H36-Balance!G36),-(Balance!H36-Balance!G36))</f>
        <v>0</v>
      </c>
    </row>
    <row r="34" spans="1:8" ht="21" x14ac:dyDescent="0.25">
      <c r="A34" s="115"/>
      <c r="B34" s="145" t="s">
        <v>214</v>
      </c>
      <c r="C34" s="136" t="s">
        <v>239</v>
      </c>
      <c r="D34" s="118"/>
      <c r="E34" s="143">
        <f>IF((Balance!E16-Balance!D16)&gt;0,-(Balance!E16-Balance!D16),-(Balance!E16-Balance!D16))</f>
        <v>-300</v>
      </c>
      <c r="F34" s="143">
        <f>IF((Balance!F16-Balance!E16)&gt;0,-(Balance!F16-Balance!E16),-(Balance!F16-Balance!E16))</f>
        <v>-2517.58</v>
      </c>
      <c r="G34" s="143">
        <f>IF((Balance!G16-Balance!F16)&gt;0,-(Balance!G16-Balance!F16),-(Balance!G16-Balance!F16))</f>
        <v>1384.9599999999991</v>
      </c>
      <c r="H34" s="143">
        <f>IF((Balance!H16-Balance!G16)&gt;0,-(Balance!H16-Balance!G16),-(Balance!H16-Balance!G16))</f>
        <v>4088.59</v>
      </c>
    </row>
    <row r="35" spans="1:8" x14ac:dyDescent="0.25">
      <c r="A35" s="115"/>
      <c r="B35" s="125" t="s">
        <v>120</v>
      </c>
      <c r="C35" s="136" t="s">
        <v>149</v>
      </c>
      <c r="D35" s="118"/>
      <c r="E35" s="133">
        <f>'Profit#Loss'!E17</f>
        <v>0</v>
      </c>
      <c r="F35" s="143">
        <f>'Profit#Loss'!F17</f>
        <v>0</v>
      </c>
      <c r="G35" s="143">
        <f>'Profit#Loss'!G17</f>
        <v>0</v>
      </c>
      <c r="H35" s="143">
        <f>'Profit#Loss'!H17</f>
        <v>0</v>
      </c>
    </row>
    <row r="36" spans="1:8" ht="21" x14ac:dyDescent="0.25">
      <c r="A36" s="123"/>
      <c r="B36" s="147"/>
      <c r="C36" s="148" t="s">
        <v>235</v>
      </c>
      <c r="D36" s="149" t="s">
        <v>240</v>
      </c>
      <c r="E36" s="150">
        <f>SUM(E31:E35)</f>
        <v>-104300</v>
      </c>
      <c r="F36" s="150">
        <f t="shared" ref="F36:H36" si="5">SUM(F31:F35)</f>
        <v>-123367.58</v>
      </c>
      <c r="G36" s="150">
        <f t="shared" si="5"/>
        <v>-96311.040000000008</v>
      </c>
      <c r="H36" s="150">
        <f t="shared" si="5"/>
        <v>-95607.41</v>
      </c>
    </row>
    <row r="37" spans="1:8" x14ac:dyDescent="0.25">
      <c r="A37" s="117"/>
      <c r="B37" s="134"/>
      <c r="C37" s="138"/>
      <c r="D37" s="112"/>
      <c r="E37" s="126"/>
      <c r="F37" s="126"/>
      <c r="G37" s="126"/>
      <c r="H37" s="126"/>
    </row>
    <row r="38" spans="1:8" x14ac:dyDescent="0.25">
      <c r="A38" s="117"/>
      <c r="B38" s="134"/>
      <c r="C38" s="138"/>
      <c r="D38" s="112"/>
      <c r="E38" s="126"/>
      <c r="F38" s="126"/>
      <c r="G38" s="126"/>
      <c r="H38" s="126"/>
    </row>
    <row r="39" spans="1:8" x14ac:dyDescent="0.25">
      <c r="A39" s="161" t="s">
        <v>241</v>
      </c>
      <c r="B39" s="157"/>
      <c r="C39" s="162"/>
      <c r="D39" s="163" t="s">
        <v>242</v>
      </c>
      <c r="E39" s="160"/>
      <c r="F39" s="160"/>
      <c r="G39" s="160"/>
      <c r="H39" s="160"/>
    </row>
    <row r="40" spans="1:8" x14ac:dyDescent="0.25">
      <c r="A40" s="109"/>
      <c r="B40" s="134"/>
      <c r="C40" s="114"/>
      <c r="D40" s="131"/>
      <c r="E40" s="126"/>
      <c r="F40" s="126"/>
      <c r="G40" s="126"/>
      <c r="H40" s="126"/>
    </row>
    <row r="41" spans="1:8" ht="21" x14ac:dyDescent="0.25">
      <c r="A41" s="115"/>
      <c r="B41" s="125" t="s">
        <v>214</v>
      </c>
      <c r="C41" s="136" t="s">
        <v>243</v>
      </c>
      <c r="D41" s="118"/>
      <c r="E41" s="133">
        <f>Balance!E36-Balance!D36</f>
        <v>0</v>
      </c>
      <c r="F41" s="143">
        <f>Balance!F36-Balance!E36</f>
        <v>0</v>
      </c>
      <c r="G41" s="143">
        <f>Balance!G36-Balance!F36</f>
        <v>0</v>
      </c>
      <c r="H41" s="143">
        <f>Balance!H36-Balance!G36</f>
        <v>0</v>
      </c>
    </row>
    <row r="42" spans="1:8" ht="21" x14ac:dyDescent="0.25">
      <c r="A42" s="115"/>
      <c r="B42" s="125" t="s">
        <v>214</v>
      </c>
      <c r="C42" s="136" t="s">
        <v>244</v>
      </c>
      <c r="D42" s="118"/>
      <c r="E42" s="133">
        <f>Balance!E49-Balance!D49</f>
        <v>54000</v>
      </c>
      <c r="F42" s="143">
        <f>Balance!F49-Balance!E49</f>
        <v>20000</v>
      </c>
      <c r="G42" s="143">
        <f>Balance!G49-Balance!F49</f>
        <v>0</v>
      </c>
      <c r="H42" s="143">
        <f>Balance!H49-Balance!G49</f>
        <v>0</v>
      </c>
    </row>
    <row r="43" spans="1:8" ht="21" x14ac:dyDescent="0.25">
      <c r="A43" s="115"/>
      <c r="B43" s="125" t="s">
        <v>214</v>
      </c>
      <c r="C43" s="136" t="s">
        <v>245</v>
      </c>
      <c r="D43" s="118"/>
      <c r="E43" s="133">
        <f>Balance!E61-Balance!D61</f>
        <v>0</v>
      </c>
      <c r="F43" s="143">
        <f>Balance!F61-Balance!E61</f>
        <v>0</v>
      </c>
      <c r="G43" s="143">
        <f>Balance!G61-Balance!F61</f>
        <v>0</v>
      </c>
      <c r="H43" s="143">
        <f>Balance!H61-Balance!G61</f>
        <v>0</v>
      </c>
    </row>
    <row r="44" spans="1:8" x14ac:dyDescent="0.25">
      <c r="A44" s="115"/>
      <c r="B44" s="125" t="s">
        <v>120</v>
      </c>
      <c r="C44" s="136" t="s">
        <v>246</v>
      </c>
      <c r="D44" s="118"/>
      <c r="E44" s="133">
        <f>Balance!E62-Balance!D62</f>
        <v>0</v>
      </c>
      <c r="F44" s="143">
        <f>Balance!F62-Balance!E62</f>
        <v>30000</v>
      </c>
      <c r="G44" s="143">
        <f>Balance!G62-Balance!F62</f>
        <v>0</v>
      </c>
      <c r="H44" s="143">
        <f>Balance!H62-Balance!G62</f>
        <v>0</v>
      </c>
    </row>
    <row r="45" spans="1:8" x14ac:dyDescent="0.25">
      <c r="A45" s="115"/>
      <c r="B45" s="125" t="s">
        <v>28</v>
      </c>
      <c r="C45" s="136" t="s">
        <v>247</v>
      </c>
      <c r="D45" s="118"/>
      <c r="E45" s="133">
        <f>-('Profit#Loss'!F25)</f>
        <v>-15000</v>
      </c>
      <c r="F45" s="143">
        <f>-('Profit#Loss'!G25)</f>
        <v>-16500</v>
      </c>
      <c r="G45" s="143">
        <f>-('Profit#Loss'!H25)</f>
        <v>-16500</v>
      </c>
      <c r="H45" s="143">
        <f>-('Profit#Loss'!I25)</f>
        <v>-16500</v>
      </c>
    </row>
    <row r="46" spans="1:8" x14ac:dyDescent="0.25">
      <c r="A46" s="115"/>
      <c r="B46" s="125" t="s">
        <v>120</v>
      </c>
      <c r="C46" s="136" t="s">
        <v>248</v>
      </c>
      <c r="D46" s="118"/>
      <c r="E46" s="151">
        <v>0</v>
      </c>
      <c r="F46" s="151">
        <v>0</v>
      </c>
      <c r="G46" s="151">
        <v>0</v>
      </c>
      <c r="H46" s="151">
        <v>0</v>
      </c>
    </row>
    <row r="47" spans="1:8" ht="21" x14ac:dyDescent="0.25">
      <c r="A47" s="123"/>
      <c r="B47" s="147"/>
      <c r="C47" s="148" t="s">
        <v>241</v>
      </c>
      <c r="D47" s="149" t="s">
        <v>249</v>
      </c>
      <c r="E47" s="150">
        <f>SUM(E41:E46)</f>
        <v>39000</v>
      </c>
      <c r="F47" s="150">
        <f t="shared" ref="F47:H47" si="6">SUM(F41:F46)</f>
        <v>33500</v>
      </c>
      <c r="G47" s="150">
        <f t="shared" si="6"/>
        <v>-16500</v>
      </c>
      <c r="H47" s="150">
        <f t="shared" si="6"/>
        <v>-16500</v>
      </c>
    </row>
    <row r="48" spans="1:8" x14ac:dyDescent="0.25">
      <c r="A48" s="108"/>
      <c r="B48" s="108"/>
      <c r="C48" s="116"/>
      <c r="D48" s="108"/>
      <c r="E48" s="108"/>
      <c r="F48" s="108"/>
      <c r="G48" s="108"/>
      <c r="H48" s="108"/>
    </row>
    <row r="49" spans="1:8" ht="15" customHeight="1" x14ac:dyDescent="0.25">
      <c r="A49" s="107" t="s">
        <v>250</v>
      </c>
      <c r="B49" s="152"/>
      <c r="C49" s="153" t="s">
        <v>251</v>
      </c>
      <c r="D49" s="154" t="s">
        <v>252</v>
      </c>
      <c r="E49" s="155">
        <f>E26+E36+E47</f>
        <v>5000</v>
      </c>
      <c r="F49" s="155">
        <f t="shared" ref="F49:H49" si="7">F26+F36+F47</f>
        <v>4399.997791718939</v>
      </c>
      <c r="G49" s="155">
        <f t="shared" si="7"/>
        <v>999.99826850689715</v>
      </c>
      <c r="H49" s="155">
        <f t="shared" si="7"/>
        <v>-999.9978293601016</v>
      </c>
    </row>
    <row r="50" spans="1:8" x14ac:dyDescent="0.25">
      <c r="A50" s="108"/>
      <c r="B50" s="108"/>
      <c r="C50" s="135"/>
      <c r="D50" s="132"/>
      <c r="E50" s="128"/>
      <c r="F50" s="128"/>
      <c r="G50" s="128"/>
      <c r="H50" s="128"/>
    </row>
    <row r="52" spans="1:8" x14ac:dyDescent="0.25">
      <c r="A52" s="157"/>
      <c r="B52" s="157"/>
      <c r="C52" s="158" t="s">
        <v>253</v>
      </c>
      <c r="D52" s="159" t="s">
        <v>24</v>
      </c>
      <c r="E52" s="160"/>
      <c r="F52" s="160"/>
      <c r="G52" s="160"/>
      <c r="H52" s="160"/>
    </row>
    <row r="53" spans="1:8" x14ac:dyDescent="0.25">
      <c r="A53" s="108"/>
      <c r="B53" s="108"/>
      <c r="C53" s="113" t="s">
        <v>254</v>
      </c>
      <c r="D53" s="110"/>
      <c r="E53" s="127">
        <f>Balance!D7</f>
        <v>39000</v>
      </c>
      <c r="F53" s="127">
        <f>Balance!E7</f>
        <v>44000</v>
      </c>
      <c r="G53" s="127">
        <f>Balance!F7</f>
        <v>48400</v>
      </c>
      <c r="H53" s="127">
        <f>Balance!G7</f>
        <v>49400</v>
      </c>
    </row>
    <row r="54" spans="1:8" x14ac:dyDescent="0.25">
      <c r="A54" s="108"/>
      <c r="B54" s="108"/>
      <c r="C54" s="113" t="s">
        <v>255</v>
      </c>
      <c r="D54" s="110"/>
      <c r="E54" s="127">
        <f>Balance!E7</f>
        <v>44000</v>
      </c>
      <c r="F54" s="127">
        <f>Balance!F7</f>
        <v>48400</v>
      </c>
      <c r="G54" s="127">
        <f>Balance!G7</f>
        <v>49400</v>
      </c>
      <c r="H54" s="122">
        <f>H49</f>
        <v>-999.9978293601016</v>
      </c>
    </row>
    <row r="55" spans="1:8" x14ac:dyDescent="0.25">
      <c r="A55" s="108"/>
      <c r="B55" s="108"/>
      <c r="C55" s="121" t="s">
        <v>256</v>
      </c>
      <c r="D55" s="124"/>
      <c r="E55" s="156">
        <v>5000</v>
      </c>
      <c r="F55" s="156">
        <v>4400</v>
      </c>
      <c r="G55" s="156">
        <v>1000</v>
      </c>
      <c r="H55" s="156">
        <f>H54-H53</f>
        <v>-50399.997829360102</v>
      </c>
    </row>
  </sheetData>
  <sheetProtection algorithmName="SHA-512" hashValue="Hjd+q82CenXRQQgSaQxhWAwDr+H74qZqFdm9t2tJLFX9lHNV3QG/Z9fID2IKSVuk7aW+HOKgAe5+5ZSsFB1pYg==" saltValue="XKR2McdRNPNL1HFOXxTKkQ==" spinCount="100000" sheet="1" objects="1" scenarios="1"/>
  <mergeCells count="2">
    <mergeCell ref="D2:H2"/>
    <mergeCell ref="A2:C2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Balance</vt:lpstr>
      <vt:lpstr>ДП Balance</vt:lpstr>
      <vt:lpstr>Profit#Loss</vt:lpstr>
      <vt:lpstr>Cash Flow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2018-02-27T14:07:59Z</dcterms:modified>
  <cp:contentStatus/>
</cp:coreProperties>
</file>